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885" tabRatio="463" activeTab="2"/>
  </bookViews>
  <sheets>
    <sheet name="Scoreboard Data" sheetId="1" r:id="rId1"/>
    <sheet name="Scoreboard Scores" sheetId="2" r:id="rId2"/>
    <sheet name="Averages" sheetId="3" r:id="rId3"/>
  </sheets>
  <externalReferences>
    <externalReference r:id="rId6"/>
    <externalReference r:id="rId7"/>
  </externalReferences>
  <definedNames>
    <definedName name="_xlfn.AVERAGEIF" hidden="1">#NAME?</definedName>
    <definedName name="_xlfn.COUNTIFS" hidden="1">#NAME?</definedName>
    <definedName name="eight">'[1]Data'!$D$116:$G$131</definedName>
    <definedName name="five">'[1]Data'!$D$68:$G$83</definedName>
    <definedName name="four">'[1]Data'!$D$52:$G$67</definedName>
    <definedName name="grid">'[1]Data'!$O$3:$AT$33</definedName>
    <definedName name="one">'[1]Data'!$D$4:$G$19</definedName>
    <definedName name="_xlnm.Print_Area" localSheetId="2">'Averages'!$D$1:$AI$51</definedName>
    <definedName name="_xlnm.Print_Area" localSheetId="1">'Scoreboard Scores'!$B$1:$V$31</definedName>
    <definedName name="seven">'[1]Data'!$D$100:$G$115</definedName>
    <definedName name="six">'[1]Data'!$D$84:$G$99</definedName>
    <definedName name="teams">'[1]Data'!$E$4:$G$131</definedName>
    <definedName name="three">'[1]Data'!$D$36:$G$51</definedName>
    <definedName name="two">'[1]Data'!$D$20:$G$35</definedName>
  </definedNames>
  <calcPr fullCalcOnLoad="1"/>
</workbook>
</file>

<file path=xl/sharedStrings.xml><?xml version="1.0" encoding="utf-8"?>
<sst xmlns="http://schemas.openxmlformats.org/spreadsheetml/2006/main" count="216" uniqueCount="119">
  <si>
    <t>Drawn  Game</t>
  </si>
  <si>
    <t>v</t>
  </si>
  <si>
    <t>Match Points</t>
  </si>
  <si>
    <t>Total Pins  =</t>
  </si>
  <si>
    <t>Second Half Points =</t>
  </si>
  <si>
    <t>Second Half - Pins up</t>
  </si>
  <si>
    <t>Second Half Pins up</t>
  </si>
  <si>
    <t>Pins Up per Leg</t>
  </si>
  <si>
    <t>Leg Totals</t>
  </si>
  <si>
    <t>Away Team</t>
  </si>
  <si>
    <t>Home Team</t>
  </si>
  <si>
    <t>Second Half</t>
  </si>
  <si>
    <t>TOTAL</t>
  </si>
  <si>
    <t>First Half Points =</t>
  </si>
  <si>
    <t>First Half - Pins up</t>
  </si>
  <si>
    <t>First Half Pins up</t>
  </si>
  <si>
    <t>Division</t>
  </si>
  <si>
    <t>Week Number</t>
  </si>
  <si>
    <t>Type of Game</t>
  </si>
  <si>
    <t>First Half</t>
  </si>
  <si>
    <t>Date of Game</t>
  </si>
  <si>
    <t>Away Team:-</t>
  </si>
  <si>
    <t>Home Team:-</t>
  </si>
  <si>
    <t>Date</t>
  </si>
  <si>
    <t>Enter:-  League / Cup / Nomination / Plate</t>
  </si>
  <si>
    <t>(Leave Blank for all cup games)</t>
  </si>
  <si>
    <t>(Leave blank for all cup games)</t>
  </si>
  <si>
    <r>
      <t xml:space="preserve">Enter information in the </t>
    </r>
    <r>
      <rPr>
        <sz val="11"/>
        <color indexed="9"/>
        <rFont val="Arial"/>
        <family val="2"/>
      </rPr>
      <t>white boxes</t>
    </r>
    <r>
      <rPr>
        <sz val="11"/>
        <color indexed="15"/>
        <rFont val="Arial"/>
        <family val="2"/>
      </rPr>
      <t xml:space="preserve"> only</t>
    </r>
  </si>
  <si>
    <t>Instructions for Scoreboard Data</t>
  </si>
  <si>
    <t>Auto Scoreboard</t>
  </si>
  <si>
    <t>Now click below to go to Scores sheet.</t>
  </si>
  <si>
    <t>POINTS</t>
  </si>
  <si>
    <t>PINS</t>
  </si>
  <si>
    <t>Enter player's scores.  Totals will be calculated automatically.</t>
  </si>
  <si>
    <t>Go to:  Scoreboard Scores</t>
  </si>
  <si>
    <t>Go Back to Data</t>
  </si>
  <si>
    <t>Macros need to be enabled</t>
  </si>
  <si>
    <t>UP</t>
  </si>
  <si>
    <t>Enter Team Name</t>
  </si>
  <si>
    <t>&gt;&gt;</t>
  </si>
  <si>
    <t>Pin Busters</t>
  </si>
  <si>
    <t>Change Dates each season</t>
  </si>
  <si>
    <t>Macros will need to be enabled !</t>
  </si>
  <si>
    <t>Auto</t>
  </si>
  <si>
    <t>Seasonal Average</t>
  </si>
  <si>
    <t>Score</t>
  </si>
  <si>
    <t>Top Average</t>
  </si>
  <si>
    <t>Name</t>
  </si>
  <si>
    <t>PL</t>
  </si>
  <si>
    <t>Pins</t>
  </si>
  <si>
    <t>AV</t>
  </si>
  <si>
    <t>Hi</t>
  </si>
  <si>
    <t>Lo</t>
  </si>
  <si>
    <t>Only Enter Data in lines indicated with &gt;&gt;</t>
  </si>
  <si>
    <t>Enter Team Name at top of page</t>
  </si>
  <si>
    <t>Week numbers have already been entered !</t>
  </si>
  <si>
    <t>Enter Home (H) or Away (A)</t>
  </si>
  <si>
    <r>
      <t>Enter Players names at start of season. (</t>
    </r>
    <r>
      <rPr>
        <sz val="10"/>
        <rFont val="Arial"/>
        <family val="2"/>
      </rPr>
      <t>Delete example names</t>
    </r>
    <r>
      <rPr>
        <sz val="10"/>
        <color indexed="12"/>
        <rFont val="Arial"/>
        <family val="2"/>
      </rPr>
      <t>)</t>
    </r>
  </si>
  <si>
    <t>Season</t>
  </si>
  <si>
    <t>Home</t>
  </si>
  <si>
    <t>Away</t>
  </si>
  <si>
    <t>Enter scores each week</t>
  </si>
  <si>
    <t>W</t>
  </si>
  <si>
    <t>D</t>
  </si>
  <si>
    <t>L</t>
  </si>
  <si>
    <t>Pts</t>
  </si>
  <si>
    <t>Enter Opposition pins each week</t>
  </si>
  <si>
    <t>Enter your team points each week</t>
  </si>
  <si>
    <r>
      <t>When all weekly information has been entered click the '</t>
    </r>
    <r>
      <rPr>
        <b/>
        <sz val="10"/>
        <color indexed="12"/>
        <rFont val="Arial"/>
        <family val="2"/>
      </rPr>
      <t>Sort</t>
    </r>
    <r>
      <rPr>
        <sz val="10"/>
        <color indexed="12"/>
        <rFont val="Arial"/>
        <family val="2"/>
      </rPr>
      <t>' button above.</t>
    </r>
  </si>
  <si>
    <t>Team Names &amp; Scores</t>
  </si>
  <si>
    <t>Enter Home (H) or Away (A)                                   for each week.</t>
  </si>
  <si>
    <t>Week No. &gt;</t>
  </si>
  <si>
    <t>Seasonal</t>
  </si>
  <si>
    <t>Home Av</t>
  </si>
  <si>
    <t>Scores</t>
  </si>
  <si>
    <t>Away Av</t>
  </si>
  <si>
    <t>Home/Away &gt;</t>
  </si>
  <si>
    <t>Ave</t>
  </si>
  <si>
    <t>High</t>
  </si>
  <si>
    <t>Low</t>
  </si>
  <si>
    <t>Max</t>
  </si>
  <si>
    <t>Min</t>
  </si>
  <si>
    <r>
      <t xml:space="preserve">Enter up to 12 Players </t>
    </r>
    <r>
      <rPr>
        <b/>
        <sz val="10"/>
        <color indexed="12"/>
        <rFont val="Arial"/>
        <family val="2"/>
      </rPr>
      <t>Names</t>
    </r>
    <r>
      <rPr>
        <sz val="10"/>
        <color indexed="12"/>
        <rFont val="Arial"/>
        <family val="2"/>
      </rPr>
      <t xml:space="preserve"> at the Start of the season then </t>
    </r>
    <r>
      <rPr>
        <b/>
        <sz val="10"/>
        <color indexed="12"/>
        <rFont val="Arial"/>
        <family val="2"/>
      </rPr>
      <t>Scores</t>
    </r>
    <r>
      <rPr>
        <sz val="10"/>
        <color indexed="12"/>
        <rFont val="Arial"/>
        <family val="2"/>
      </rPr>
      <t xml:space="preserve"> each week.                                 </t>
    </r>
    <r>
      <rPr>
        <sz val="8"/>
        <color indexed="12"/>
        <rFont val="Arial"/>
        <family val="2"/>
      </rPr>
      <t>(Change sample names)</t>
    </r>
  </si>
  <si>
    <t>Dick</t>
  </si>
  <si>
    <t>Shirley</t>
  </si>
  <si>
    <t>Jane</t>
  </si>
  <si>
    <t>George</t>
  </si>
  <si>
    <t>Harry</t>
  </si>
  <si>
    <t>Tom</t>
  </si>
  <si>
    <t>James</t>
  </si>
  <si>
    <t>Paul</t>
  </si>
  <si>
    <t>Alan</t>
  </si>
  <si>
    <t xml:space="preserve">Steve  </t>
  </si>
  <si>
    <t>Active Players</t>
  </si>
  <si>
    <t>Game Stats</t>
  </si>
  <si>
    <t>Enter Opposition Total Pins</t>
  </si>
  <si>
    <t>Opposition Pins</t>
  </si>
  <si>
    <t>Home Pins</t>
  </si>
  <si>
    <t>Away Pins</t>
  </si>
  <si>
    <t>Top Weekly Score</t>
  </si>
  <si>
    <t>Low Weekly Score</t>
  </si>
  <si>
    <t>Av Weekly Score</t>
  </si>
  <si>
    <r>
      <t>Home  W/</t>
    </r>
    <r>
      <rPr>
        <sz val="10"/>
        <color indexed="12"/>
        <rFont val="Arial"/>
        <family val="2"/>
      </rPr>
      <t>D</t>
    </r>
    <r>
      <rPr>
        <sz val="10"/>
        <rFont val="Arial"/>
        <family val="2"/>
      </rPr>
      <t>/</t>
    </r>
    <r>
      <rPr>
        <sz val="10"/>
        <color indexed="10"/>
        <rFont val="Arial"/>
        <family val="2"/>
      </rPr>
      <t>L</t>
    </r>
  </si>
  <si>
    <r>
      <t>Away  W/</t>
    </r>
    <r>
      <rPr>
        <sz val="10"/>
        <color indexed="12"/>
        <rFont val="Arial"/>
        <family val="2"/>
      </rPr>
      <t>D</t>
    </r>
    <r>
      <rPr>
        <sz val="10"/>
        <rFont val="Arial"/>
        <family val="2"/>
      </rPr>
      <t>/</t>
    </r>
    <r>
      <rPr>
        <sz val="10"/>
        <color indexed="10"/>
        <rFont val="Arial"/>
        <family val="2"/>
      </rPr>
      <t>L</t>
    </r>
  </si>
  <si>
    <t>Pin  Difference</t>
  </si>
  <si>
    <t>Home Points</t>
  </si>
  <si>
    <t>Away Points</t>
  </si>
  <si>
    <t>Enter Points won each week</t>
  </si>
  <si>
    <t>League Points</t>
  </si>
  <si>
    <t>H</t>
  </si>
  <si>
    <t>A</t>
  </si>
  <si>
    <t>Paulton &amp; District Skittle League  2021-2022</t>
  </si>
  <si>
    <t>Enter Season, ie: 2022-2023</t>
  </si>
  <si>
    <t>Enter Opponents Each Week</t>
  </si>
  <si>
    <t>Coleford Legion Rejects</t>
  </si>
  <si>
    <t>Reference Only</t>
  </si>
  <si>
    <r>
      <t>INSTRUCTIONS</t>
    </r>
    <r>
      <rPr>
        <sz val="12"/>
        <color indexed="12"/>
        <rFont val="Arial"/>
        <family val="2"/>
      </rPr>
      <t xml:space="preserve"> (League Games Only)</t>
    </r>
  </si>
  <si>
    <t>Grey shaded &amp; Auto areas are Locked !</t>
  </si>
  <si>
    <r>
      <t>Enter your opponents each week.  (</t>
    </r>
    <r>
      <rPr>
        <sz val="10"/>
        <rFont val="Arial"/>
        <family val="2"/>
      </rPr>
      <t>Delete example names</t>
    </r>
    <r>
      <rPr>
        <sz val="10"/>
        <color indexed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</si>
</sst>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0_ ;[Red]\-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0000"/>
    <numFmt numFmtId="178" formatCode="[&lt;=9999999]###\-####;\(###\)\ ###\-####"/>
    <numFmt numFmtId="179" formatCode="d\-mmm\-yyyy"/>
    <numFmt numFmtId="180" formatCode="d\-mmm\-yy"/>
    <numFmt numFmtId="181" formatCode="0.0"/>
    <numFmt numFmtId="182" formatCode="0.000"/>
    <numFmt numFmtId="183" formatCode="0.0000"/>
    <numFmt numFmtId="184" formatCode="0.0000000"/>
    <numFmt numFmtId="185" formatCode="0.000000"/>
    <numFmt numFmtId="186" formatCode="0.00000"/>
    <numFmt numFmtId="187" formatCode="d\-mmm"/>
    <numFmt numFmtId="188" formatCode="[$-809]dd\ mmmm\ yyyy"/>
    <numFmt numFmtId="189" formatCode="&quot;£&quot;#,##0.00"/>
    <numFmt numFmtId="190" formatCode="&quot;£&quot;#,##0.0;[Red]\-&quot;£&quot;#,##0.0"/>
    <numFmt numFmtId="191" formatCode="[$-809]dd\ mmmm\ yyyy;@"/>
    <numFmt numFmtId="192" formatCode="[$-809]d\ mmmm\ yyyy;@"/>
  </numFmts>
  <fonts count="13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12"/>
      <name val="Arial"/>
      <family val="2"/>
    </font>
    <font>
      <sz val="12"/>
      <color indexed="2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color indexed="11"/>
      <name val="Arial"/>
      <family val="2"/>
    </font>
    <font>
      <b/>
      <sz val="26"/>
      <color indexed="12"/>
      <name val="Arial"/>
      <family val="2"/>
    </font>
    <font>
      <b/>
      <sz val="24"/>
      <color indexed="10"/>
      <name val="Arial"/>
      <family val="2"/>
    </font>
    <font>
      <b/>
      <sz val="14"/>
      <color indexed="13"/>
      <name val="Arial"/>
      <family val="2"/>
    </font>
    <font>
      <b/>
      <sz val="12"/>
      <color indexed="11"/>
      <name val="Arial"/>
      <family val="2"/>
    </font>
    <font>
      <b/>
      <sz val="12"/>
      <color indexed="13"/>
      <name val="Arial"/>
      <family val="2"/>
    </font>
    <font>
      <b/>
      <sz val="18"/>
      <color indexed="9"/>
      <name val="Arial"/>
      <family val="2"/>
    </font>
    <font>
      <b/>
      <sz val="18"/>
      <color indexed="11"/>
      <name val="Arial"/>
      <family val="2"/>
    </font>
    <font>
      <b/>
      <sz val="18"/>
      <color indexed="13"/>
      <name val="Arial"/>
      <family val="2"/>
    </font>
    <font>
      <b/>
      <sz val="22"/>
      <color indexed="9"/>
      <name val="Arial"/>
      <family val="2"/>
    </font>
    <font>
      <sz val="14"/>
      <color indexed="11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8"/>
      <color indexed="11"/>
      <name val="Arial"/>
      <family val="2"/>
    </font>
    <font>
      <sz val="8"/>
      <color indexed="13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sz val="10"/>
      <color indexed="13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9"/>
      <color indexed="11"/>
      <name val="Arial"/>
      <family val="2"/>
    </font>
    <font>
      <sz val="9"/>
      <color indexed="13"/>
      <name val="Arial"/>
      <family val="2"/>
    </font>
    <font>
      <b/>
      <i/>
      <sz val="12"/>
      <color indexed="9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9"/>
      <name val="Arial"/>
      <family val="2"/>
    </font>
    <font>
      <sz val="14"/>
      <color indexed="40"/>
      <name val="Arial"/>
      <family val="2"/>
    </font>
    <font>
      <b/>
      <sz val="12"/>
      <color indexed="9"/>
      <name val="Arial"/>
      <family val="2"/>
    </font>
    <font>
      <sz val="7"/>
      <color indexed="13"/>
      <name val="Arial"/>
      <family val="2"/>
    </font>
    <font>
      <sz val="7"/>
      <color indexed="11"/>
      <name val="Arial"/>
      <family val="2"/>
    </font>
    <font>
      <b/>
      <sz val="11"/>
      <color indexed="9"/>
      <name val="Arial"/>
      <family val="2"/>
    </font>
    <font>
      <b/>
      <sz val="14"/>
      <color indexed="15"/>
      <name val="Arial"/>
      <family val="2"/>
    </font>
    <font>
      <sz val="10"/>
      <color indexed="12"/>
      <name val="Arial"/>
      <family val="2"/>
    </font>
    <font>
      <sz val="12"/>
      <color indexed="40"/>
      <name val="Arial"/>
      <family val="2"/>
    </font>
    <font>
      <b/>
      <sz val="10"/>
      <color indexed="8"/>
      <name val="Arial"/>
      <family val="2"/>
    </font>
    <font>
      <sz val="12"/>
      <color indexed="13"/>
      <name val="Arial"/>
      <family val="2"/>
    </font>
    <font>
      <sz val="12"/>
      <color indexed="11"/>
      <name val="Arial"/>
      <family val="2"/>
    </font>
    <font>
      <sz val="11"/>
      <name val="Arial"/>
      <family val="2"/>
    </font>
    <font>
      <sz val="11"/>
      <color indexed="13"/>
      <name val="Arial"/>
      <family val="2"/>
    </font>
    <font>
      <sz val="11"/>
      <color indexed="9"/>
      <name val="Arial"/>
      <family val="2"/>
    </font>
    <font>
      <sz val="11"/>
      <color indexed="15"/>
      <name val="Arial"/>
      <family val="2"/>
    </font>
    <font>
      <b/>
      <sz val="18"/>
      <color indexed="10"/>
      <name val="Times New Roman"/>
      <family val="1"/>
    </font>
    <font>
      <sz val="16"/>
      <color indexed="9"/>
      <name val="Times New Roman"/>
      <family val="1"/>
    </font>
    <font>
      <sz val="14"/>
      <color indexed="9"/>
      <name val="Arial"/>
      <family val="2"/>
    </font>
    <font>
      <sz val="12"/>
      <color indexed="9"/>
      <name val="Arial"/>
      <family val="2"/>
    </font>
    <font>
      <b/>
      <sz val="48"/>
      <color indexed="9"/>
      <name val="Arial"/>
      <family val="2"/>
    </font>
    <font>
      <sz val="9"/>
      <color indexed="15"/>
      <name val="Arial"/>
      <family val="2"/>
    </font>
    <font>
      <b/>
      <i/>
      <sz val="20"/>
      <color indexed="9"/>
      <name val="Arial"/>
      <family val="2"/>
    </font>
    <font>
      <b/>
      <sz val="12"/>
      <color indexed="10"/>
      <name val="Arial"/>
      <family val="2"/>
    </font>
    <font>
      <sz val="14"/>
      <color indexed="12"/>
      <name val="Arial"/>
      <family val="2"/>
    </font>
    <font>
      <b/>
      <sz val="12"/>
      <color indexed="15"/>
      <name val="Arial"/>
      <family val="2"/>
    </font>
    <font>
      <sz val="12"/>
      <color indexed="15"/>
      <name val="Arial"/>
      <family val="0"/>
    </font>
    <font>
      <sz val="14"/>
      <color indexed="9"/>
      <name val="Comic Sans MS"/>
      <family val="4"/>
    </font>
    <font>
      <b/>
      <sz val="18"/>
      <color indexed="10"/>
      <name val="Arial"/>
      <family val="2"/>
    </font>
    <font>
      <sz val="16"/>
      <color indexed="9"/>
      <name val="Comic Sans MS"/>
      <family val="4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28"/>
      <color indexed="11"/>
      <name val="Arial"/>
      <family val="2"/>
    </font>
    <font>
      <sz val="28"/>
      <color indexed="13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name val="Arial"/>
      <family val="2"/>
    </font>
    <font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u val="single"/>
      <sz val="12.5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55"/>
      <name val="Arial"/>
      <family val="2"/>
    </font>
    <font>
      <b/>
      <sz val="12"/>
      <color indexed="55"/>
      <name val="Arial"/>
      <family val="2"/>
    </font>
    <font>
      <b/>
      <sz val="10"/>
      <color indexed="55"/>
      <name val="Arial"/>
      <family val="2"/>
    </font>
    <font>
      <b/>
      <sz val="14"/>
      <color indexed="55"/>
      <name val="Arial"/>
      <family val="2"/>
    </font>
    <font>
      <sz val="8"/>
      <color indexed="60"/>
      <name val="Arial"/>
      <family val="2"/>
    </font>
    <font>
      <sz val="10"/>
      <color indexed="44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16"/>
      <color indexed="9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2.5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5" tint="-0.24997000396251678"/>
      <name val="Arial"/>
      <family val="2"/>
    </font>
    <font>
      <b/>
      <sz val="10"/>
      <color rgb="FFFF0000"/>
      <name val="Arial"/>
      <family val="2"/>
    </font>
    <font>
      <b/>
      <sz val="12"/>
      <color rgb="FF0000FF"/>
      <name val="Arial"/>
      <family val="2"/>
    </font>
    <font>
      <sz val="10"/>
      <color theme="0" tint="-0.24997000396251678"/>
      <name val="Arial"/>
      <family val="2"/>
    </font>
    <font>
      <b/>
      <sz val="12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b/>
      <sz val="14"/>
      <color theme="0" tint="-0.24997000396251678"/>
      <name val="Arial"/>
      <family val="2"/>
    </font>
    <font>
      <sz val="8"/>
      <color theme="5" tint="-0.24997000396251678"/>
      <name val="Arial"/>
      <family val="2"/>
    </font>
    <font>
      <sz val="10"/>
      <color theme="4" tint="0.5999900102615356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 style="medium">
        <color indexed="11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 style="medium">
        <color indexed="1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 style="medium">
        <color indexed="11"/>
      </right>
      <top>
        <color indexed="63"/>
      </top>
      <bottom style="double">
        <color indexed="11"/>
      </bottom>
    </border>
    <border>
      <left>
        <color indexed="63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medium">
        <color indexed="13"/>
      </right>
      <top>
        <color indexed="63"/>
      </top>
      <bottom style="double">
        <color indexed="13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 style="medium">
        <color indexed="11"/>
      </right>
      <top>
        <color indexed="63"/>
      </top>
      <bottom>
        <color indexed="63"/>
      </bottom>
    </border>
    <border>
      <left style="medium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3"/>
      </left>
      <right style="thin"/>
      <top>
        <color indexed="63"/>
      </top>
      <bottom style="thin">
        <color indexed="55"/>
      </bottom>
    </border>
    <border>
      <left style="medium">
        <color indexed="11"/>
      </left>
      <right>
        <color indexed="63"/>
      </right>
      <top style="double">
        <color indexed="11"/>
      </top>
      <bottom>
        <color indexed="63"/>
      </bottom>
    </border>
    <border>
      <left style="medium">
        <color indexed="13"/>
      </left>
      <right>
        <color indexed="63"/>
      </right>
      <top style="double">
        <color indexed="1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13"/>
      </right>
      <top style="thin">
        <color indexed="55"/>
      </top>
      <bottom style="thin">
        <color indexed="55"/>
      </bottom>
    </border>
    <border>
      <left style="medium">
        <color indexed="1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11"/>
      </right>
      <top style="thin">
        <color indexed="55"/>
      </top>
      <bottom style="thin">
        <color indexed="55"/>
      </bottom>
    </border>
    <border>
      <left style="medium">
        <color indexed="11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13"/>
      </bottom>
    </border>
    <border>
      <left>
        <color indexed="63"/>
      </left>
      <right style="medium">
        <color indexed="11"/>
      </right>
      <top>
        <color indexed="63"/>
      </top>
      <bottom style="medium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>
        <color indexed="11"/>
      </bottom>
    </border>
    <border>
      <left style="double">
        <color indexed="13"/>
      </left>
      <right style="double">
        <color indexed="13"/>
      </right>
      <top style="double">
        <color indexed="13"/>
      </top>
      <bottom style="thin">
        <color indexed="13"/>
      </bottom>
    </border>
    <border>
      <left style="thin"/>
      <right style="thin"/>
      <top>
        <color indexed="63"/>
      </top>
      <bottom style="medium"/>
    </border>
    <border>
      <left style="thin">
        <color indexed="13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23"/>
      </right>
      <top style="medium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indexed="23"/>
      </left>
      <right>
        <color indexed="63"/>
      </right>
      <top style="medium"/>
      <bottom style="thin"/>
    </border>
    <border>
      <left style="double"/>
      <right style="thin">
        <color indexed="23"/>
      </right>
      <top style="medium"/>
      <bottom style="thin"/>
    </border>
    <border>
      <left style="thin">
        <color indexed="23"/>
      </left>
      <right style="medium"/>
      <top style="medium"/>
      <bottom style="thin"/>
    </border>
    <border>
      <left style="thin"/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double"/>
      <right style="thin">
        <color indexed="23"/>
      </right>
      <top>
        <color indexed="63"/>
      </top>
      <bottom style="medium"/>
    </border>
    <border>
      <left style="thin">
        <color indexed="2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double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double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double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double"/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 style="thin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>
        <color indexed="23"/>
      </left>
      <right style="double"/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double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 tint="-0.4999699890613556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double"/>
      <right style="thin">
        <color indexed="23"/>
      </right>
      <top>
        <color indexed="63"/>
      </top>
      <bottom style="thin"/>
    </border>
    <border>
      <left style="thin">
        <color indexed="23"/>
      </left>
      <right style="medium"/>
      <top>
        <color indexed="63"/>
      </top>
      <bottom style="thin"/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double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medium"/>
      <top style="thin">
        <color indexed="23"/>
      </top>
      <bottom style="thin"/>
    </border>
    <border>
      <left style="medium"/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55"/>
      </bottom>
    </border>
    <border>
      <left style="thin"/>
      <right style="thin">
        <color indexed="23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55"/>
      </bottom>
    </border>
    <border>
      <left style="double"/>
      <right style="thin">
        <color indexed="23"/>
      </right>
      <top style="thin">
        <color indexed="23"/>
      </top>
      <bottom style="thin">
        <color indexed="55"/>
      </bottom>
    </border>
    <border>
      <left style="thin">
        <color indexed="23"/>
      </left>
      <right style="medium"/>
      <top style="thin">
        <color indexed="23"/>
      </top>
      <bottom style="thin">
        <color indexed="55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double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3"/>
      </bottom>
    </border>
    <border>
      <left style="thin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55"/>
      </top>
      <bottom style="thin">
        <color indexed="23"/>
      </bottom>
    </border>
    <border>
      <left style="double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medium"/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/>
      <bottom style="thin">
        <color theme="0" tint="-0.4999699890613556"/>
      </bottom>
    </border>
    <border>
      <left style="double">
        <color theme="1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medium"/>
      <top style="thin"/>
      <bottom style="thin">
        <color theme="0" tint="-0.4999699890613556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theme="0" tint="-0.4999699890613556"/>
      </right>
      <top>
        <color indexed="63"/>
      </top>
      <bottom style="medium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medium"/>
    </border>
    <border>
      <left style="thin">
        <color theme="0" tint="-0.4999699890613556"/>
      </left>
      <right>
        <color indexed="63"/>
      </right>
      <top>
        <color indexed="63"/>
      </top>
      <bottom style="medium"/>
    </border>
    <border>
      <left style="double">
        <color theme="1"/>
      </left>
      <right style="thin">
        <color theme="0" tint="-0.4999699890613556"/>
      </right>
      <top>
        <color indexed="63"/>
      </top>
      <bottom style="medium"/>
    </border>
    <border>
      <left style="thin">
        <color theme="0" tint="-0.4999699890613556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double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11"/>
      </right>
      <top style="double">
        <color indexed="11"/>
      </top>
      <bottom>
        <color indexed="63"/>
      </bottom>
    </border>
    <border>
      <left>
        <color indexed="63"/>
      </left>
      <right style="medium">
        <color indexed="11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 style="medium">
        <color indexed="11"/>
      </left>
      <right>
        <color indexed="63"/>
      </right>
      <top>
        <color indexed="63"/>
      </top>
      <bottom style="double">
        <color indexed="11"/>
      </bottom>
    </border>
    <border>
      <left style="thin"/>
      <right style="medium">
        <color indexed="11"/>
      </right>
      <top style="thin">
        <color indexed="55"/>
      </top>
      <bottom>
        <color indexed="63"/>
      </bottom>
    </border>
    <border>
      <left style="thin"/>
      <right style="medium">
        <color indexed="11"/>
      </right>
      <top>
        <color indexed="63"/>
      </top>
      <bottom style="double">
        <color indexed="9"/>
      </bottom>
    </border>
    <border>
      <left style="medium">
        <color indexed="11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 style="medium">
        <color indexed="11"/>
      </right>
      <top style="medium">
        <color indexed="11"/>
      </top>
      <bottom>
        <color indexed="63"/>
      </bottom>
    </border>
    <border>
      <left>
        <color indexed="63"/>
      </left>
      <right>
        <color indexed="63"/>
      </right>
      <top style="double">
        <color indexed="13"/>
      </top>
      <bottom>
        <color indexed="6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 style="medium">
        <color indexed="13"/>
      </right>
      <top style="medium">
        <color indexed="13"/>
      </top>
      <bottom>
        <color indexed="63"/>
      </bottom>
    </border>
    <border>
      <left>
        <color indexed="63"/>
      </left>
      <right style="medium">
        <color indexed="13"/>
      </right>
      <top style="double">
        <color indexed="13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 style="thin">
        <color indexed="55"/>
      </bottom>
    </border>
    <border>
      <left style="medium">
        <color indexed="13"/>
      </left>
      <right>
        <color indexed="63"/>
      </right>
      <top style="medium">
        <color indexed="1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 style="medium">
        <color indexed="1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 style="double">
        <color indexed="9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  <border>
      <left style="double">
        <color indexed="13"/>
      </left>
      <right style="double">
        <color indexed="13"/>
      </right>
      <top>
        <color indexed="63"/>
      </top>
      <bottom>
        <color indexed="63"/>
      </bottom>
    </border>
    <border>
      <left style="double">
        <color indexed="13"/>
      </left>
      <right style="double">
        <color indexed="13"/>
      </right>
      <top>
        <color indexed="63"/>
      </top>
      <bottom style="double">
        <color indexed="13"/>
      </bottom>
    </border>
    <border>
      <left style="double">
        <color indexed="11"/>
      </left>
      <right style="double">
        <color indexed="11"/>
      </right>
      <top>
        <color indexed="63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>
        <color indexed="63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9" fillId="26" borderId="0" applyNumberFormat="0" applyBorder="0" applyAlignment="0" applyProtection="0"/>
    <xf numFmtId="0" fontId="110" fillId="27" borderId="1" applyNumberFormat="0" applyAlignment="0" applyProtection="0"/>
    <xf numFmtId="0" fontId="11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3" applyNumberFormat="0" applyFill="0" applyAlignment="0" applyProtection="0"/>
    <xf numFmtId="0" fontId="116" fillId="0" borderId="4" applyNumberFormat="0" applyFill="0" applyAlignment="0" applyProtection="0"/>
    <xf numFmtId="0" fontId="117" fillId="0" borderId="5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30" borderId="1" applyNumberFormat="0" applyAlignment="0" applyProtection="0"/>
    <xf numFmtId="0" fontId="120" fillId="0" borderId="6" applyNumberFormat="0" applyFill="0" applyAlignment="0" applyProtection="0"/>
    <xf numFmtId="0" fontId="12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22" fillId="27" borderId="8" applyNumberFormat="0" applyAlignment="0" applyProtection="0"/>
    <xf numFmtId="9" fontId="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9" applyNumberFormat="0" applyFill="0" applyAlignment="0" applyProtection="0"/>
    <xf numFmtId="0" fontId="125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0" fillId="0" borderId="0" xfId="58" applyFont="1">
      <alignment/>
      <protection/>
    </xf>
    <xf numFmtId="0" fontId="6" fillId="0" borderId="0" xfId="58" applyFont="1" applyFill="1" applyAlignment="1">
      <alignment horizontal="right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 applyFill="1" applyBorder="1">
      <alignment/>
      <protection/>
    </xf>
    <xf numFmtId="0" fontId="0" fillId="0" borderId="0" xfId="58" applyFont="1" applyFill="1" applyBorder="1" applyAlignment="1">
      <alignment horizontal="center"/>
      <protection/>
    </xf>
    <xf numFmtId="0" fontId="13" fillId="33" borderId="0" xfId="58" applyFont="1" applyFill="1" applyBorder="1" applyAlignment="1">
      <alignment vertical="center"/>
      <protection/>
    </xf>
    <xf numFmtId="0" fontId="14" fillId="33" borderId="0" xfId="58" applyFont="1" applyFill="1" applyBorder="1" applyAlignment="1">
      <alignment horizontal="center" vertical="center"/>
      <protection/>
    </xf>
    <xf numFmtId="0" fontId="15" fillId="33" borderId="0" xfId="58" applyFont="1" applyFill="1" applyBorder="1" applyAlignment="1">
      <alignment vertical="center"/>
      <protection/>
    </xf>
    <xf numFmtId="0" fontId="16" fillId="33" borderId="0" xfId="58" applyFont="1" applyFill="1" applyBorder="1" applyAlignment="1">
      <alignment horizontal="center" vertical="center"/>
      <protection/>
    </xf>
    <xf numFmtId="0" fontId="10" fillId="33" borderId="0" xfId="58" applyFont="1" applyFill="1" applyBorder="1" applyAlignment="1">
      <alignment/>
      <protection/>
    </xf>
    <xf numFmtId="0" fontId="0" fillId="33" borderId="0" xfId="58" applyFont="1" applyFill="1" applyBorder="1" applyAlignment="1">
      <alignment/>
      <protection/>
    </xf>
    <xf numFmtId="0" fontId="17" fillId="33" borderId="0" xfId="58" applyFont="1" applyFill="1" applyBorder="1" applyAlignment="1">
      <alignment horizontal="center" vertical="center"/>
      <protection/>
    </xf>
    <xf numFmtId="0" fontId="0" fillId="33" borderId="0" xfId="58" applyFont="1" applyFill="1" applyBorder="1">
      <alignment/>
      <protection/>
    </xf>
    <xf numFmtId="0" fontId="0" fillId="33" borderId="0" xfId="58" applyFont="1" applyFill="1" applyBorder="1" applyAlignment="1">
      <alignment horizontal="center"/>
      <protection/>
    </xf>
    <xf numFmtId="0" fontId="0" fillId="0" borderId="0" xfId="58" applyFont="1" applyAlignment="1">
      <alignment vertical="center"/>
      <protection/>
    </xf>
    <xf numFmtId="0" fontId="0" fillId="33" borderId="0" xfId="58" applyFont="1" applyFill="1" applyBorder="1" applyAlignment="1">
      <alignment horizontal="center" vertical="center"/>
      <protection/>
    </xf>
    <xf numFmtId="0" fontId="13" fillId="33" borderId="10" xfId="58" applyFont="1" applyFill="1" applyBorder="1" applyAlignment="1">
      <alignment vertical="center"/>
      <protection/>
    </xf>
    <xf numFmtId="0" fontId="0" fillId="33" borderId="10" xfId="58" applyFont="1" applyFill="1" applyBorder="1" applyAlignment="1">
      <alignment horizontal="center" vertical="center"/>
      <protection/>
    </xf>
    <xf numFmtId="0" fontId="21" fillId="33" borderId="10" xfId="58" applyFont="1" applyFill="1" applyBorder="1" applyAlignment="1">
      <alignment vertical="center"/>
      <protection/>
    </xf>
    <xf numFmtId="0" fontId="21" fillId="33" borderId="11" xfId="58" applyFont="1" applyFill="1" applyBorder="1" applyAlignment="1">
      <alignment vertical="center"/>
      <protection/>
    </xf>
    <xf numFmtId="0" fontId="0" fillId="33" borderId="12" xfId="58" applyFont="1" applyFill="1" applyBorder="1" applyAlignment="1">
      <alignment horizontal="center"/>
      <protection/>
    </xf>
    <xf numFmtId="0" fontId="22" fillId="33" borderId="12" xfId="58" applyFont="1" applyFill="1" applyBorder="1" applyAlignment="1">
      <alignment vertical="center"/>
      <protection/>
    </xf>
    <xf numFmtId="0" fontId="22" fillId="33" borderId="13" xfId="58" applyFont="1" applyFill="1" applyBorder="1" applyAlignment="1">
      <alignment vertical="center"/>
      <protection/>
    </xf>
    <xf numFmtId="0" fontId="23" fillId="33" borderId="0" xfId="58" applyFont="1" applyFill="1" applyBorder="1" applyAlignment="1">
      <alignment horizont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0" fontId="34" fillId="33" borderId="14" xfId="58" applyFont="1" applyFill="1" applyBorder="1" applyAlignment="1">
      <alignment horizontal="center" vertical="center"/>
      <protection/>
    </xf>
    <xf numFmtId="0" fontId="8" fillId="33" borderId="15" xfId="58" applyFont="1" applyFill="1" applyBorder="1" applyAlignment="1">
      <alignment vertical="center"/>
      <protection/>
    </xf>
    <xf numFmtId="0" fontId="0" fillId="33" borderId="15" xfId="58" applyFont="1" applyFill="1" applyBorder="1">
      <alignment/>
      <protection/>
    </xf>
    <xf numFmtId="0" fontId="34" fillId="33" borderId="16" xfId="58" applyFont="1" applyFill="1" applyBorder="1" applyAlignment="1">
      <alignment horizontal="center" vertical="center"/>
      <protection/>
    </xf>
    <xf numFmtId="0" fontId="8" fillId="33" borderId="17" xfId="58" applyFont="1" applyFill="1" applyBorder="1" applyAlignment="1">
      <alignment vertical="center"/>
      <protection/>
    </xf>
    <xf numFmtId="0" fontId="0" fillId="33" borderId="17" xfId="58" applyFont="1" applyFill="1" applyBorder="1" applyAlignment="1">
      <alignment horizontal="center"/>
      <protection/>
    </xf>
    <xf numFmtId="0" fontId="6" fillId="33" borderId="0" xfId="58" applyFont="1" applyFill="1" applyBorder="1" applyAlignment="1">
      <alignment horizontal="center"/>
      <protection/>
    </xf>
    <xf numFmtId="0" fontId="6" fillId="33" borderId="18" xfId="58" applyFont="1" applyFill="1" applyBorder="1" applyAlignment="1">
      <alignment horizontal="center"/>
      <protection/>
    </xf>
    <xf numFmtId="0" fontId="0" fillId="33" borderId="0" xfId="58" applyFont="1" applyFill="1" applyBorder="1" applyAlignment="1">
      <alignment horizontal="right"/>
      <protection/>
    </xf>
    <xf numFmtId="0" fontId="0" fillId="33" borderId="19" xfId="58" applyFont="1" applyFill="1" applyBorder="1">
      <alignment/>
      <protection/>
    </xf>
    <xf numFmtId="0" fontId="6" fillId="33" borderId="20" xfId="58" applyFont="1" applyFill="1" applyBorder="1" applyAlignment="1">
      <alignment horizontal="center"/>
      <protection/>
    </xf>
    <xf numFmtId="0" fontId="0" fillId="33" borderId="21" xfId="58" applyFont="1" applyFill="1" applyBorder="1">
      <alignment/>
      <protection/>
    </xf>
    <xf numFmtId="0" fontId="25" fillId="33" borderId="0" xfId="58" applyFont="1" applyFill="1" applyBorder="1" applyAlignment="1">
      <alignment horizontal="center" vertical="center"/>
      <protection/>
    </xf>
    <xf numFmtId="189" fontId="6" fillId="33" borderId="0" xfId="58" applyNumberFormat="1" applyFont="1" applyFill="1" applyBorder="1" applyAlignment="1">
      <alignment horizontal="center"/>
      <protection/>
    </xf>
    <xf numFmtId="0" fontId="6" fillId="0" borderId="0" xfId="58" applyFont="1">
      <alignment/>
      <protection/>
    </xf>
    <xf numFmtId="0" fontId="8" fillId="33" borderId="22" xfId="58" applyFont="1" applyFill="1" applyBorder="1" applyAlignment="1">
      <alignment horizontal="center"/>
      <protection/>
    </xf>
    <xf numFmtId="0" fontId="35" fillId="33" borderId="23" xfId="58" applyFont="1" applyFill="1" applyBorder="1" applyAlignment="1">
      <alignment horizontal="left" indent="1"/>
      <protection/>
    </xf>
    <xf numFmtId="0" fontId="8" fillId="33" borderId="0" xfId="58" applyFont="1" applyFill="1" applyBorder="1" applyAlignment="1">
      <alignment horizontal="center"/>
      <protection/>
    </xf>
    <xf numFmtId="0" fontId="36" fillId="33" borderId="21" xfId="58" applyFont="1" applyFill="1" applyBorder="1" applyAlignment="1">
      <alignment horizontal="left" indent="1"/>
      <protection/>
    </xf>
    <xf numFmtId="0" fontId="9" fillId="33" borderId="0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right" vertical="center"/>
      <protection/>
    </xf>
    <xf numFmtId="0" fontId="29" fillId="33" borderId="0" xfId="58" applyFont="1" applyFill="1" applyBorder="1" applyAlignment="1">
      <alignment horizontal="center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0" fontId="30" fillId="33" borderId="19" xfId="58" applyFont="1" applyFill="1" applyBorder="1" applyAlignment="1">
      <alignment horizontal="left" wrapText="1" indent="1"/>
      <protection/>
    </xf>
    <xf numFmtId="0" fontId="0" fillId="33" borderId="0" xfId="58" applyFont="1" applyFill="1" applyBorder="1" applyAlignment="1">
      <alignment vertical="center"/>
      <protection/>
    </xf>
    <xf numFmtId="0" fontId="28" fillId="33" borderId="24" xfId="58" applyFont="1" applyFill="1" applyBorder="1" applyAlignment="1">
      <alignment horizontal="center" vertical="center"/>
      <protection/>
    </xf>
    <xf numFmtId="0" fontId="31" fillId="33" borderId="25" xfId="58" applyFont="1" applyFill="1" applyBorder="1" applyAlignment="1">
      <alignment horizontal="left" wrapText="1" indent="1"/>
      <protection/>
    </xf>
    <xf numFmtId="0" fontId="1" fillId="33" borderId="0" xfId="58" applyFont="1" applyFill="1" applyBorder="1" applyAlignment="1">
      <alignment horizontal="center"/>
      <protection/>
    </xf>
    <xf numFmtId="0" fontId="30" fillId="33" borderId="26" xfId="58" applyFont="1" applyFill="1" applyBorder="1" applyAlignment="1">
      <alignment wrapText="1"/>
      <protection/>
    </xf>
    <xf numFmtId="0" fontId="31" fillId="33" borderId="27" xfId="58" applyFont="1" applyFill="1" applyBorder="1" applyAlignment="1">
      <alignment wrapText="1"/>
      <protection/>
    </xf>
    <xf numFmtId="0" fontId="1" fillId="33" borderId="0" xfId="58" applyFont="1" applyFill="1" applyBorder="1" applyAlignment="1">
      <alignment horizontal="left"/>
      <protection/>
    </xf>
    <xf numFmtId="173" fontId="1" fillId="33" borderId="0" xfId="58" applyNumberFormat="1" applyFont="1" applyFill="1" applyBorder="1" applyAlignment="1">
      <alignment horizontal="center"/>
      <protection/>
    </xf>
    <xf numFmtId="0" fontId="1" fillId="33" borderId="0" xfId="58" applyFont="1" applyFill="1" applyBorder="1" applyAlignment="1">
      <alignment/>
      <protection/>
    </xf>
    <xf numFmtId="0" fontId="27" fillId="33" borderId="28" xfId="58" applyFont="1" applyFill="1" applyBorder="1" applyAlignment="1">
      <alignment horizontal="center" vertical="center"/>
      <protection/>
    </xf>
    <xf numFmtId="0" fontId="31" fillId="33" borderId="21" xfId="58" applyFont="1" applyFill="1" applyBorder="1" applyAlignment="1">
      <alignment horizontal="left" wrapText="1" indent="1"/>
      <protection/>
    </xf>
    <xf numFmtId="0" fontId="32" fillId="33" borderId="0" xfId="58" applyFont="1" applyFill="1" applyBorder="1" applyAlignment="1">
      <alignment vertical="center"/>
      <protection/>
    </xf>
    <xf numFmtId="0" fontId="30" fillId="33" borderId="19" xfId="58" applyFont="1" applyFill="1" applyBorder="1" applyAlignment="1">
      <alignment wrapText="1"/>
      <protection/>
    </xf>
    <xf numFmtId="0" fontId="31" fillId="33" borderId="21" xfId="58" applyFont="1" applyFill="1" applyBorder="1" applyAlignment="1">
      <alignment wrapText="1"/>
      <protection/>
    </xf>
    <xf numFmtId="0" fontId="36" fillId="33" borderId="29" xfId="58" applyFont="1" applyFill="1" applyBorder="1" applyAlignment="1">
      <alignment horizontal="left" vertical="center" indent="1"/>
      <protection/>
    </xf>
    <xf numFmtId="0" fontId="7" fillId="33" borderId="24" xfId="58" applyFont="1" applyFill="1" applyBorder="1" applyAlignment="1">
      <alignment horizontal="center" vertical="center"/>
      <protection/>
    </xf>
    <xf numFmtId="0" fontId="7" fillId="33" borderId="22" xfId="58" applyFont="1" applyFill="1" applyBorder="1" applyAlignment="1">
      <alignment horizontal="center" vertical="center"/>
      <protection/>
    </xf>
    <xf numFmtId="173" fontId="42" fillId="33" borderId="0" xfId="58" applyNumberFormat="1" applyFont="1" applyFill="1" applyBorder="1" applyAlignment="1">
      <alignment horizontal="center" vertical="center"/>
      <protection/>
    </xf>
    <xf numFmtId="0" fontId="42" fillId="33" borderId="21" xfId="58" applyFont="1" applyFill="1" applyBorder="1" applyAlignment="1">
      <alignment horizontal="left" vertical="center" indent="1"/>
      <protection/>
    </xf>
    <xf numFmtId="173" fontId="43" fillId="33" borderId="30" xfId="58" applyNumberFormat="1" applyFont="1" applyFill="1" applyBorder="1" applyAlignment="1">
      <alignment horizontal="center" vertical="center"/>
      <protection/>
    </xf>
    <xf numFmtId="0" fontId="43" fillId="33" borderId="19" xfId="58" applyFont="1" applyFill="1" applyBorder="1" applyAlignment="1">
      <alignment horizontal="left" indent="1"/>
      <protection/>
    </xf>
    <xf numFmtId="0" fontId="7" fillId="33" borderId="18" xfId="58" applyFont="1" applyFill="1" applyBorder="1" applyAlignment="1">
      <alignment vertical="center"/>
      <protection/>
    </xf>
    <xf numFmtId="189" fontId="4" fillId="33" borderId="18" xfId="58" applyNumberFormat="1" applyFont="1" applyFill="1" applyBorder="1" applyAlignment="1">
      <alignment/>
      <protection/>
    </xf>
    <xf numFmtId="0" fontId="0" fillId="33" borderId="0" xfId="58" applyFont="1" applyFill="1">
      <alignment/>
      <protection/>
    </xf>
    <xf numFmtId="0" fontId="43" fillId="33" borderId="19" xfId="58" applyFont="1" applyFill="1" applyBorder="1" applyAlignment="1">
      <alignment horizontal="left" vertical="center" indent="1"/>
      <protection/>
    </xf>
    <xf numFmtId="0" fontId="22" fillId="33" borderId="0" xfId="58" applyFont="1" applyFill="1" applyBorder="1" applyAlignment="1">
      <alignment vertical="center"/>
      <protection/>
    </xf>
    <xf numFmtId="0" fontId="20" fillId="33" borderId="0" xfId="58" applyFont="1" applyFill="1" applyBorder="1" applyAlignment="1">
      <alignment horizontal="center" vertical="center"/>
      <protection/>
    </xf>
    <xf numFmtId="0" fontId="7" fillId="33" borderId="0" xfId="58" applyFont="1" applyFill="1" applyBorder="1" applyAlignment="1">
      <alignment vertical="center"/>
      <protection/>
    </xf>
    <xf numFmtId="0" fontId="21" fillId="33" borderId="0" xfId="58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0" fontId="6" fillId="33" borderId="0" xfId="58" applyFont="1" applyFill="1" applyBorder="1" applyAlignment="1">
      <alignment horizontal="right" vertical="center"/>
      <protection/>
    </xf>
    <xf numFmtId="0" fontId="6" fillId="33" borderId="0" xfId="58" applyFont="1" applyFill="1" applyBorder="1" applyAlignment="1">
      <alignment horizontal="right"/>
      <protection/>
    </xf>
    <xf numFmtId="0" fontId="6" fillId="33" borderId="0" xfId="58" applyFont="1" applyFill="1" applyAlignment="1">
      <alignment horizontal="right"/>
      <protection/>
    </xf>
    <xf numFmtId="0" fontId="6" fillId="33" borderId="0" xfId="58" applyFont="1" applyFill="1" applyAlignment="1">
      <alignment horizontal="right" vertical="center"/>
      <protection/>
    </xf>
    <xf numFmtId="0" fontId="0" fillId="33" borderId="0" xfId="58" applyFont="1" applyFill="1" applyAlignment="1">
      <alignment horizontal="center"/>
      <protection/>
    </xf>
    <xf numFmtId="0" fontId="10" fillId="0" borderId="0" xfId="58" applyFont="1" applyFill="1" applyBorder="1" applyAlignment="1">
      <alignment horizontal="center"/>
      <protection/>
    </xf>
    <xf numFmtId="0" fontId="45" fillId="33" borderId="0" xfId="58" applyFont="1" applyFill="1" applyBorder="1" applyAlignment="1">
      <alignment horizontal="center" vertical="top" textRotation="255"/>
      <protection/>
    </xf>
    <xf numFmtId="0" fontId="0" fillId="34" borderId="0" xfId="0" applyFill="1" applyAlignment="1">
      <alignment/>
    </xf>
    <xf numFmtId="0" fontId="0" fillId="34" borderId="0" xfId="58" applyFont="1" applyFill="1" applyAlignment="1">
      <alignment horizontal="center"/>
      <protection/>
    </xf>
    <xf numFmtId="0" fontId="0" fillId="34" borderId="0" xfId="58" applyFont="1" applyFill="1">
      <alignment/>
      <protection/>
    </xf>
    <xf numFmtId="0" fontId="31" fillId="33" borderId="0" xfId="58" applyFont="1" applyFill="1" applyBorder="1" applyAlignment="1">
      <alignment horizontal="center"/>
      <protection/>
    </xf>
    <xf numFmtId="0" fontId="44" fillId="33" borderId="0" xfId="58" applyFont="1" applyFill="1" applyBorder="1" applyAlignment="1">
      <alignment horizontal="center"/>
      <protection/>
    </xf>
    <xf numFmtId="0" fontId="26" fillId="33" borderId="0" xfId="58" applyFont="1" applyFill="1" applyBorder="1" applyAlignment="1">
      <alignment horizontal="center" vertical="center"/>
      <protection/>
    </xf>
    <xf numFmtId="0" fontId="34" fillId="33" borderId="0" xfId="58" applyFont="1" applyFill="1" applyBorder="1" applyAlignment="1">
      <alignment horizontal="center" vertical="center"/>
      <protection/>
    </xf>
    <xf numFmtId="0" fontId="44" fillId="33" borderId="0" xfId="58" applyFont="1" applyFill="1" applyBorder="1" applyAlignment="1">
      <alignment horizontal="center"/>
      <protection/>
    </xf>
    <xf numFmtId="0" fontId="45" fillId="33" borderId="0" xfId="58" applyFont="1" applyFill="1" applyBorder="1" applyAlignment="1">
      <alignment vertical="top" textRotation="255"/>
      <protection/>
    </xf>
    <xf numFmtId="0" fontId="0" fillId="33" borderId="31" xfId="58" applyFont="1" applyFill="1" applyBorder="1">
      <alignment/>
      <protection/>
    </xf>
    <xf numFmtId="0" fontId="0" fillId="33" borderId="32" xfId="58" applyFont="1" applyFill="1" applyBorder="1">
      <alignment/>
      <protection/>
    </xf>
    <xf numFmtId="0" fontId="55" fillId="33" borderId="0" xfId="58" applyFont="1" applyFill="1" applyBorder="1" applyAlignment="1">
      <alignment vertical="top"/>
      <protection/>
    </xf>
    <xf numFmtId="189" fontId="56" fillId="33" borderId="0" xfId="58" applyNumberFormat="1" applyFont="1" applyFill="1" applyBorder="1" applyAlignment="1">
      <alignment/>
      <protection/>
    </xf>
    <xf numFmtId="0" fontId="57" fillId="33" borderId="0" xfId="58" applyFont="1" applyFill="1" applyAlignment="1">
      <alignment/>
      <protection/>
    </xf>
    <xf numFmtId="0" fontId="37" fillId="33" borderId="0" xfId="58" applyFont="1" applyFill="1" applyBorder="1" applyAlignment="1">
      <alignment/>
      <protection/>
    </xf>
    <xf numFmtId="0" fontId="58" fillId="33" borderId="0" xfId="58" applyFont="1" applyFill="1" applyBorder="1" applyAlignment="1">
      <alignment/>
      <protection/>
    </xf>
    <xf numFmtId="0" fontId="37" fillId="33" borderId="0" xfId="58" applyFont="1" applyFill="1" applyBorder="1" applyAlignment="1">
      <alignment horizontal="left"/>
      <protection/>
    </xf>
    <xf numFmtId="0" fontId="37" fillId="33" borderId="0" xfId="58" applyFont="1" applyFill="1" applyBorder="1" applyAlignment="1">
      <alignment horizontal="right"/>
      <protection/>
    </xf>
    <xf numFmtId="15" fontId="37" fillId="33" borderId="0" xfId="58" applyNumberFormat="1" applyFont="1" applyFill="1" applyBorder="1" applyAlignment="1">
      <alignment horizontal="center"/>
      <protection/>
    </xf>
    <xf numFmtId="0" fontId="7" fillId="33" borderId="0" xfId="58" applyFont="1" applyFill="1" applyBorder="1" applyAlignment="1">
      <alignment horizontal="right"/>
      <protection/>
    </xf>
    <xf numFmtId="0" fontId="57" fillId="0" borderId="0" xfId="58" applyFont="1" applyAlignment="1">
      <alignment/>
      <protection/>
    </xf>
    <xf numFmtId="0" fontId="58" fillId="33" borderId="33" xfId="58" applyFont="1" applyFill="1" applyBorder="1" applyAlignment="1" applyProtection="1">
      <alignment horizontal="center" vertical="center"/>
      <protection locked="0"/>
    </xf>
    <xf numFmtId="0" fontId="41" fillId="33" borderId="34" xfId="58" applyFont="1" applyFill="1" applyBorder="1" applyAlignment="1">
      <alignment horizontal="center" vertical="center"/>
      <protection/>
    </xf>
    <xf numFmtId="0" fontId="58" fillId="33" borderId="35" xfId="58" applyFont="1" applyFill="1" applyBorder="1" applyAlignment="1">
      <alignment horizontal="left" vertical="center" indent="1"/>
      <protection/>
    </xf>
    <xf numFmtId="0" fontId="41" fillId="33" borderId="36" xfId="58" applyFont="1" applyFill="1" applyBorder="1" applyAlignment="1">
      <alignment horizontal="center" vertical="center"/>
      <protection/>
    </xf>
    <xf numFmtId="0" fontId="58" fillId="33" borderId="37" xfId="58" applyFont="1" applyFill="1" applyBorder="1" applyAlignment="1">
      <alignment horizontal="left" vertical="center" indent="1"/>
      <protection/>
    </xf>
    <xf numFmtId="0" fontId="20" fillId="33" borderId="38" xfId="58" applyFont="1" applyFill="1" applyBorder="1" applyAlignment="1">
      <alignment vertical="center"/>
      <protection/>
    </xf>
    <xf numFmtId="0" fontId="20" fillId="33" borderId="39" xfId="58" applyFont="1" applyFill="1" applyBorder="1" applyAlignment="1">
      <alignment vertical="center"/>
      <protection/>
    </xf>
    <xf numFmtId="0" fontId="17" fillId="33" borderId="17" xfId="58" applyFont="1" applyFill="1" applyBorder="1" applyAlignment="1">
      <alignment horizontal="left" vertical="center"/>
      <protection/>
    </xf>
    <xf numFmtId="0" fontId="14" fillId="33" borderId="15" xfId="58" applyFont="1" applyFill="1" applyBorder="1" applyAlignment="1">
      <alignment horizontal="left" vertical="center"/>
      <protection/>
    </xf>
    <xf numFmtId="0" fontId="0" fillId="0" borderId="0" xfId="58" applyFont="1" applyBorder="1">
      <alignment/>
      <protection/>
    </xf>
    <xf numFmtId="0" fontId="0" fillId="34" borderId="0" xfId="58" applyFont="1" applyFill="1" applyBorder="1" applyAlignment="1">
      <alignment horizontal="center"/>
      <protection/>
    </xf>
    <xf numFmtId="0" fontId="0" fillId="34" borderId="0" xfId="58" applyFont="1" applyFill="1" applyBorder="1">
      <alignment/>
      <protection/>
    </xf>
    <xf numFmtId="0" fontId="5" fillId="34" borderId="0" xfId="58" applyFont="1" applyFill="1" applyAlignment="1">
      <alignment horizontal="center" vertical="center" wrapText="1"/>
      <protection/>
    </xf>
    <xf numFmtId="0" fontId="5" fillId="34" borderId="0" xfId="58" applyFont="1" applyFill="1" applyAlignment="1">
      <alignment vertical="center" wrapText="1"/>
      <protection/>
    </xf>
    <xf numFmtId="0" fontId="62" fillId="33" borderId="0" xfId="58" applyFont="1" applyFill="1" applyAlignment="1">
      <alignment horizontal="center"/>
      <protection/>
    </xf>
    <xf numFmtId="0" fontId="62" fillId="33" borderId="0" xfId="58" applyFont="1" applyFill="1" applyAlignment="1">
      <alignment horizontal="center" wrapText="1"/>
      <protection/>
    </xf>
    <xf numFmtId="0" fontId="46" fillId="0" borderId="0" xfId="58" applyFont="1">
      <alignment/>
      <protection/>
    </xf>
    <xf numFmtId="0" fontId="0" fillId="33" borderId="0" xfId="58" applyFont="1" applyFill="1" applyBorder="1">
      <alignment/>
      <protection/>
    </xf>
    <xf numFmtId="0" fontId="41" fillId="33" borderId="40" xfId="58" applyFont="1" applyFill="1" applyBorder="1" applyAlignment="1">
      <alignment horizontal="center"/>
      <protection/>
    </xf>
    <xf numFmtId="0" fontId="41" fillId="33" borderId="41" xfId="58" applyFont="1" applyFill="1" applyBorder="1" applyAlignment="1">
      <alignment horizontal="center"/>
      <protection/>
    </xf>
    <xf numFmtId="0" fontId="48" fillId="34" borderId="0" xfId="58" applyFont="1" applyFill="1" applyBorder="1">
      <alignment/>
      <protection/>
    </xf>
    <xf numFmtId="0" fontId="46" fillId="33" borderId="0" xfId="58" applyFont="1" applyFill="1">
      <alignment/>
      <protection/>
    </xf>
    <xf numFmtId="0" fontId="46" fillId="33" borderId="0" xfId="58" applyFont="1" applyFill="1" applyBorder="1">
      <alignment/>
      <protection/>
    </xf>
    <xf numFmtId="0" fontId="46" fillId="33" borderId="0" xfId="58" applyFont="1" applyFill="1" applyAlignment="1">
      <alignment horizontal="center"/>
      <protection/>
    </xf>
    <xf numFmtId="0" fontId="63" fillId="33" borderId="0" xfId="58" applyFont="1" applyFill="1" applyAlignment="1">
      <alignment horizontal="center" vertical="center"/>
      <protection/>
    </xf>
    <xf numFmtId="0" fontId="46" fillId="33" borderId="0" xfId="58" applyFont="1" applyFill="1" applyBorder="1" applyAlignment="1">
      <alignment horizontal="center"/>
      <protection/>
    </xf>
    <xf numFmtId="173" fontId="11" fillId="33" borderId="0" xfId="58" applyNumberFormat="1" applyFont="1" applyFill="1" applyBorder="1" applyAlignment="1">
      <alignment horizontal="center"/>
      <protection/>
    </xf>
    <xf numFmtId="0" fontId="5" fillId="33" borderId="0" xfId="58" applyFont="1" applyFill="1" applyBorder="1" applyAlignment="1">
      <alignment/>
      <protection/>
    </xf>
    <xf numFmtId="0" fontId="63" fillId="33" borderId="0" xfId="58" applyFont="1" applyFill="1" applyBorder="1" applyAlignment="1">
      <alignment/>
      <protection/>
    </xf>
    <xf numFmtId="0" fontId="64" fillId="33" borderId="0" xfId="58" applyFont="1" applyFill="1" applyBorder="1" applyAlignment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47" fillId="33" borderId="0" xfId="58" applyFont="1" applyFill="1" applyAlignment="1" applyProtection="1">
      <alignment wrapText="1"/>
      <protection/>
    </xf>
    <xf numFmtId="0" fontId="2" fillId="33" borderId="0" xfId="58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4" fillId="33" borderId="0" xfId="58" applyFont="1" applyFill="1" applyAlignment="1" applyProtection="1">
      <alignment horizontal="center" vertical="center" wrapText="1"/>
      <protection/>
    </xf>
    <xf numFmtId="0" fontId="52" fillId="33" borderId="0" xfId="58" applyFont="1" applyFill="1" applyAlignment="1" applyProtection="1">
      <alignment horizontal="center" vertical="center" wrapText="1"/>
      <protection/>
    </xf>
    <xf numFmtId="0" fontId="49" fillId="33" borderId="0" xfId="58" applyFont="1" applyFill="1" applyBorder="1" applyAlignment="1" applyProtection="1">
      <alignment horizontal="center" vertical="center"/>
      <protection/>
    </xf>
    <xf numFmtId="0" fontId="0" fillId="33" borderId="0" xfId="58" applyFont="1" applyFill="1" applyAlignment="1" applyProtection="1">
      <alignment horizontal="center" vertical="center"/>
      <protection/>
    </xf>
    <xf numFmtId="0" fontId="51" fillId="33" borderId="0" xfId="58" applyFont="1" applyFill="1" applyAlignment="1" applyProtection="1">
      <alignment vertical="center"/>
      <protection/>
    </xf>
    <xf numFmtId="0" fontId="50" fillId="33" borderId="0" xfId="58" applyFont="1" applyFill="1" applyBorder="1" applyAlignment="1" applyProtection="1">
      <alignment horizontal="center" vertical="center"/>
      <protection/>
    </xf>
    <xf numFmtId="0" fontId="19" fillId="33" borderId="0" xfId="58" applyFont="1" applyFill="1" applyAlignment="1" applyProtection="1">
      <alignment vertical="center"/>
      <protection/>
    </xf>
    <xf numFmtId="0" fontId="53" fillId="33" borderId="0" xfId="58" applyFont="1" applyFill="1" applyAlignment="1" applyProtection="1">
      <alignment vertical="center"/>
      <protection/>
    </xf>
    <xf numFmtId="0" fontId="6" fillId="33" borderId="0" xfId="58" applyFont="1" applyFill="1" applyAlignment="1" applyProtection="1">
      <alignment vertical="top" wrapText="1"/>
      <protection/>
    </xf>
    <xf numFmtId="0" fontId="0" fillId="33" borderId="0" xfId="0" applyFont="1" applyFill="1" applyAlignment="1" applyProtection="1">
      <alignment/>
      <protection/>
    </xf>
    <xf numFmtId="0" fontId="38" fillId="33" borderId="0" xfId="58" applyFont="1" applyFill="1" applyAlignment="1" applyProtection="1">
      <alignment vertical="center"/>
      <protection/>
    </xf>
    <xf numFmtId="0" fontId="18" fillId="33" borderId="0" xfId="58" applyFont="1" applyFill="1" applyAlignment="1" applyProtection="1">
      <alignment horizontal="left" vertical="center"/>
      <protection/>
    </xf>
    <xf numFmtId="0" fontId="6" fillId="33" borderId="0" xfId="58" applyFont="1" applyFill="1" applyAlignment="1" applyProtection="1">
      <alignment vertical="center" wrapText="1"/>
      <protection/>
    </xf>
    <xf numFmtId="0" fontId="44" fillId="33" borderId="0" xfId="58" applyFont="1" applyFill="1" applyAlignment="1" applyProtection="1">
      <alignment vertical="center"/>
      <protection/>
    </xf>
    <xf numFmtId="0" fontId="0" fillId="33" borderId="0" xfId="58" applyFont="1" applyFill="1" applyProtection="1">
      <alignment/>
      <protection/>
    </xf>
    <xf numFmtId="0" fontId="0" fillId="33" borderId="0" xfId="58" applyFont="1" applyFill="1" applyAlignment="1" applyProtection="1">
      <alignment horizontal="left" vertical="center"/>
      <protection/>
    </xf>
    <xf numFmtId="0" fontId="0" fillId="33" borderId="0" xfId="58" applyFont="1" applyFill="1" applyAlignment="1" applyProtection="1">
      <alignment vertical="center"/>
      <protection/>
    </xf>
    <xf numFmtId="0" fontId="12" fillId="33" borderId="0" xfId="58" applyFont="1" applyFill="1" applyAlignment="1" applyProtection="1">
      <alignment vertical="center" wrapText="1"/>
      <protection/>
    </xf>
    <xf numFmtId="0" fontId="0" fillId="33" borderId="0" xfId="58" applyFont="1" applyFill="1" applyAlignment="1" applyProtection="1">
      <alignment vertical="center" wrapText="1"/>
      <protection/>
    </xf>
    <xf numFmtId="0" fontId="0" fillId="33" borderId="0" xfId="58" applyFont="1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38" fillId="0" borderId="0" xfId="58" applyFont="1" applyFill="1" applyAlignment="1" applyProtection="1">
      <alignment vertical="center"/>
      <protection/>
    </xf>
    <xf numFmtId="0" fontId="6" fillId="0" borderId="0" xfId="58" applyFont="1" applyFill="1" applyAlignment="1" applyProtection="1">
      <alignment vertical="center" wrapText="1"/>
      <protection/>
    </xf>
    <xf numFmtId="0" fontId="0" fillId="0" borderId="0" xfId="58" applyFont="1" applyFill="1" applyProtection="1">
      <alignment/>
      <protection/>
    </xf>
    <xf numFmtId="0" fontId="2" fillId="34" borderId="0" xfId="58" applyFont="1" applyFill="1" applyBorder="1" applyAlignment="1" applyProtection="1">
      <alignment horizontal="center" vertical="center"/>
      <protection locked="0"/>
    </xf>
    <xf numFmtId="0" fontId="2" fillId="34" borderId="0" xfId="58" applyFont="1" applyFill="1" applyAlignment="1" applyProtection="1">
      <alignment horizontal="center" vertical="center"/>
      <protection locked="0"/>
    </xf>
    <xf numFmtId="0" fontId="2" fillId="34" borderId="42" xfId="58" applyFont="1" applyFill="1" applyBorder="1" applyAlignment="1" applyProtection="1">
      <alignment horizontal="left" vertical="center" indent="1"/>
      <protection locked="0"/>
    </xf>
    <xf numFmtId="0" fontId="0" fillId="33" borderId="0" xfId="0" applyFill="1" applyBorder="1" applyAlignment="1" applyProtection="1">
      <alignment/>
      <protection/>
    </xf>
    <xf numFmtId="0" fontId="0" fillId="33" borderId="0" xfId="58" applyFont="1" applyFill="1" applyBorder="1" applyAlignment="1" applyProtection="1">
      <alignment vertical="center"/>
      <protection/>
    </xf>
    <xf numFmtId="0" fontId="47" fillId="33" borderId="0" xfId="58" applyFont="1" applyFill="1" applyBorder="1" applyAlignment="1" applyProtection="1">
      <alignment wrapText="1"/>
      <protection/>
    </xf>
    <xf numFmtId="0" fontId="40" fillId="33" borderId="0" xfId="58" applyFont="1" applyFill="1" applyBorder="1" applyAlignment="1" applyProtection="1">
      <alignment vertical="center" wrapText="1"/>
      <protection/>
    </xf>
    <xf numFmtId="0" fontId="0" fillId="33" borderId="0" xfId="58" applyFont="1" applyFill="1" applyBorder="1" applyAlignment="1" applyProtection="1">
      <alignment vertical="center" wrapText="1"/>
      <protection/>
    </xf>
    <xf numFmtId="0" fontId="38" fillId="33" borderId="0" xfId="58" applyFont="1" applyFill="1" applyBorder="1" applyAlignment="1" applyProtection="1">
      <alignment vertical="center"/>
      <protection/>
    </xf>
    <xf numFmtId="0" fontId="57" fillId="33" borderId="43" xfId="58" applyFont="1" applyFill="1" applyBorder="1" applyAlignment="1">
      <alignment vertical="center"/>
      <protection/>
    </xf>
    <xf numFmtId="0" fontId="46" fillId="35" borderId="0" xfId="58" applyFont="1" applyFill="1" applyAlignment="1">
      <alignment horizontal="right" vertical="center"/>
      <protection/>
    </xf>
    <xf numFmtId="0" fontId="126" fillId="35" borderId="0" xfId="58" applyFont="1" applyFill="1">
      <alignment/>
      <protection/>
    </xf>
    <xf numFmtId="0" fontId="4" fillId="35" borderId="0" xfId="58" applyFont="1" applyFill="1" applyAlignment="1">
      <alignment horizontal="center"/>
      <protection/>
    </xf>
    <xf numFmtId="0" fontId="0" fillId="35" borderId="0" xfId="58" applyFont="1" applyFill="1" applyBorder="1">
      <alignment/>
      <protection/>
    </xf>
    <xf numFmtId="0" fontId="0" fillId="35" borderId="0" xfId="58" applyFont="1" applyFill="1" applyBorder="1" applyProtection="1">
      <alignment/>
      <protection/>
    </xf>
    <xf numFmtId="0" fontId="0" fillId="0" borderId="0" xfId="58" applyFont="1" applyFill="1">
      <alignment/>
      <protection/>
    </xf>
    <xf numFmtId="0" fontId="0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6" fillId="35" borderId="0" xfId="58" applyFont="1" applyFill="1" applyAlignment="1">
      <alignment/>
      <protection/>
    </xf>
    <xf numFmtId="0" fontId="0" fillId="35" borderId="0" xfId="58" applyFont="1" applyFill="1" applyAlignment="1">
      <alignment/>
      <protection/>
    </xf>
    <xf numFmtId="0" fontId="126" fillId="35" borderId="0" xfId="58" applyFont="1" applyFill="1" applyAlignment="1">
      <alignment horizontal="center"/>
      <protection/>
    </xf>
    <xf numFmtId="0" fontId="76" fillId="0" borderId="0" xfId="58" applyFont="1" applyFill="1" applyBorder="1" applyAlignment="1">
      <alignment horizontal="left"/>
      <protection/>
    </xf>
    <xf numFmtId="0" fontId="6" fillId="0" borderId="0" xfId="58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/>
      <protection/>
    </xf>
    <xf numFmtId="0" fontId="5" fillId="0" borderId="0" xfId="58" applyFont="1" applyFill="1" applyBorder="1" applyAlignment="1">
      <alignment horizontal="left"/>
      <protection/>
    </xf>
    <xf numFmtId="0" fontId="5" fillId="0" borderId="0" xfId="58" applyFont="1" applyFill="1" applyBorder="1" applyAlignment="1">
      <alignment horizontal="center"/>
      <protection/>
    </xf>
    <xf numFmtId="2" fontId="5" fillId="0" borderId="0" xfId="58" applyNumberFormat="1" applyFont="1" applyFill="1" applyBorder="1" applyAlignment="1">
      <alignment/>
      <protection/>
    </xf>
    <xf numFmtId="0" fontId="46" fillId="35" borderId="0" xfId="58" applyFont="1" applyFill="1" applyBorder="1" applyAlignment="1">
      <alignment vertical="center"/>
      <protection/>
    </xf>
    <xf numFmtId="0" fontId="0" fillId="35" borderId="0" xfId="58" applyFont="1" applyFill="1" applyBorder="1" applyAlignment="1">
      <alignment/>
      <protection/>
    </xf>
    <xf numFmtId="0" fontId="0" fillId="35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58" applyFont="1" applyFill="1" applyAlignment="1">
      <alignment/>
      <protection/>
    </xf>
    <xf numFmtId="0" fontId="0" fillId="0" borderId="0" xfId="58" applyFont="1" applyAlignment="1">
      <alignment/>
      <protection/>
    </xf>
    <xf numFmtId="0" fontId="46" fillId="35" borderId="0" xfId="58" applyFont="1" applyFill="1" applyAlignment="1">
      <alignment vertical="center" textRotation="255"/>
      <protection/>
    </xf>
    <xf numFmtId="0" fontId="77" fillId="35" borderId="0" xfId="58" applyFont="1" applyFill="1" applyAlignment="1">
      <alignment horizontal="right" vertical="center"/>
      <protection/>
    </xf>
    <xf numFmtId="0" fontId="126" fillId="35" borderId="0" xfId="58" applyFont="1" applyFill="1" applyAlignment="1">
      <alignment/>
      <protection/>
    </xf>
    <xf numFmtId="0" fontId="1" fillId="36" borderId="44" xfId="58" applyFont="1" applyFill="1" applyBorder="1" applyAlignment="1">
      <alignment/>
      <protection/>
    </xf>
    <xf numFmtId="0" fontId="1" fillId="36" borderId="45" xfId="58" applyFont="1" applyFill="1" applyBorder="1" applyAlignment="1">
      <alignment/>
      <protection/>
    </xf>
    <xf numFmtId="0" fontId="0" fillId="34" borderId="0" xfId="58" applyFont="1" applyFill="1" applyAlignment="1">
      <alignment/>
      <protection/>
    </xf>
    <xf numFmtId="0" fontId="3" fillId="36" borderId="0" xfId="58" applyFont="1" applyFill="1" applyBorder="1" applyAlignment="1">
      <alignment/>
      <protection/>
    </xf>
    <xf numFmtId="0" fontId="46" fillId="35" borderId="0" xfId="58" applyFont="1" applyFill="1" applyBorder="1">
      <alignment/>
      <protection/>
    </xf>
    <xf numFmtId="0" fontId="78" fillId="35" borderId="0" xfId="58" applyFont="1" applyFill="1" applyBorder="1" applyAlignment="1">
      <alignment horizontal="center"/>
      <protection/>
    </xf>
    <xf numFmtId="0" fontId="0" fillId="36" borderId="46" xfId="58" applyFont="1" applyFill="1" applyBorder="1">
      <alignment/>
      <protection/>
    </xf>
    <xf numFmtId="0" fontId="1" fillId="36" borderId="47" xfId="58" applyFont="1" applyFill="1" applyBorder="1" applyAlignment="1">
      <alignment horizontal="left" indent="1"/>
      <protection/>
    </xf>
    <xf numFmtId="0" fontId="1" fillId="36" borderId="47" xfId="58" applyFont="1" applyFill="1" applyBorder="1">
      <alignment/>
      <protection/>
    </xf>
    <xf numFmtId="0" fontId="1" fillId="36" borderId="47" xfId="58" applyFont="1" applyFill="1" applyBorder="1" applyAlignment="1">
      <alignment horizontal="left"/>
      <protection/>
    </xf>
    <xf numFmtId="0" fontId="127" fillId="36" borderId="47" xfId="58" applyFont="1" applyFill="1" applyBorder="1" applyAlignment="1">
      <alignment horizontal="right"/>
      <protection/>
    </xf>
    <xf numFmtId="0" fontId="1" fillId="36" borderId="48" xfId="58" applyFont="1" applyFill="1" applyBorder="1">
      <alignment/>
      <protection/>
    </xf>
    <xf numFmtId="0" fontId="1" fillId="34" borderId="0" xfId="58" applyFont="1" applyFill="1">
      <alignment/>
      <protection/>
    </xf>
    <xf numFmtId="0" fontId="1" fillId="36" borderId="0" xfId="58" applyFont="1" applyFill="1" applyBorder="1" applyAlignment="1">
      <alignment horizontal="center"/>
      <protection/>
    </xf>
    <xf numFmtId="0" fontId="1" fillId="36" borderId="0" xfId="58" applyFont="1" applyFill="1" applyBorder="1" applyAlignment="1">
      <alignment/>
      <protection/>
    </xf>
    <xf numFmtId="0" fontId="79" fillId="35" borderId="0" xfId="58" applyFont="1" applyFill="1" applyBorder="1" applyAlignment="1">
      <alignment vertical="top" wrapText="1"/>
      <protection/>
    </xf>
    <xf numFmtId="0" fontId="51" fillId="36" borderId="49" xfId="58" applyFont="1" applyFill="1" applyBorder="1" applyAlignment="1">
      <alignment vertical="center"/>
      <protection/>
    </xf>
    <xf numFmtId="0" fontId="51" fillId="36" borderId="0" xfId="58" applyFont="1" applyFill="1" applyBorder="1" applyAlignment="1">
      <alignment horizontal="left" vertical="center" indent="1"/>
      <protection/>
    </xf>
    <xf numFmtId="0" fontId="51" fillId="36" borderId="0" xfId="58" applyFont="1" applyFill="1" applyBorder="1" applyAlignment="1">
      <alignment vertical="center"/>
      <protection/>
    </xf>
    <xf numFmtId="0" fontId="51" fillId="36" borderId="0" xfId="58" applyFont="1" applyFill="1" applyBorder="1" applyAlignment="1">
      <alignment horizontal="left" vertical="center"/>
      <protection/>
    </xf>
    <xf numFmtId="0" fontId="51" fillId="36" borderId="0" xfId="58" applyFont="1" applyFill="1" applyBorder="1" applyAlignment="1">
      <alignment horizontal="right" vertical="center"/>
      <protection/>
    </xf>
    <xf numFmtId="0" fontId="51" fillId="36" borderId="50" xfId="58" applyFont="1" applyFill="1" applyBorder="1" applyAlignment="1">
      <alignment vertical="center"/>
      <protection/>
    </xf>
    <xf numFmtId="0" fontId="0" fillId="36" borderId="0" xfId="58" applyFont="1" applyFill="1" applyBorder="1" applyAlignment="1">
      <alignment horizontal="center"/>
      <protection/>
    </xf>
    <xf numFmtId="0" fontId="0" fillId="36" borderId="0" xfId="58" applyFont="1" applyFill="1" applyBorder="1" applyAlignment="1">
      <alignment/>
      <protection/>
    </xf>
    <xf numFmtId="2" fontId="0" fillId="36" borderId="0" xfId="58" applyNumberFormat="1" applyFont="1" applyFill="1" applyBorder="1" applyAlignment="1">
      <alignment/>
      <protection/>
    </xf>
    <xf numFmtId="0" fontId="0" fillId="36" borderId="0" xfId="58" applyFont="1" applyFill="1" applyBorder="1">
      <alignment/>
      <protection/>
    </xf>
    <xf numFmtId="0" fontId="80" fillId="35" borderId="0" xfId="58" applyFont="1" applyFill="1" applyBorder="1" applyAlignment="1">
      <alignment horizontal="left"/>
      <protection/>
    </xf>
    <xf numFmtId="0" fontId="51" fillId="36" borderId="51" xfId="58" applyFont="1" applyFill="1" applyBorder="1" applyAlignment="1">
      <alignment vertical="center"/>
      <protection/>
    </xf>
    <xf numFmtId="0" fontId="51" fillId="36" borderId="52" xfId="58" applyFont="1" applyFill="1" applyBorder="1" applyAlignment="1">
      <alignment horizontal="left" vertical="center" indent="1"/>
      <protection/>
    </xf>
    <xf numFmtId="0" fontId="51" fillId="36" borderId="52" xfId="58" applyFont="1" applyFill="1" applyBorder="1" applyAlignment="1">
      <alignment vertical="center"/>
      <protection/>
    </xf>
    <xf numFmtId="0" fontId="51" fillId="36" borderId="52" xfId="58" applyFont="1" applyFill="1" applyBorder="1" applyAlignment="1">
      <alignment horizontal="left" vertical="center"/>
      <protection/>
    </xf>
    <xf numFmtId="0" fontId="51" fillId="36" borderId="52" xfId="58" applyFont="1" applyFill="1" applyBorder="1" applyAlignment="1">
      <alignment horizontal="right" vertical="center"/>
      <protection/>
    </xf>
    <xf numFmtId="0" fontId="51" fillId="36" borderId="53" xfId="58" applyFont="1" applyFill="1" applyBorder="1" applyAlignment="1">
      <alignment vertical="center"/>
      <protection/>
    </xf>
    <xf numFmtId="0" fontId="125" fillId="35" borderId="0" xfId="58" applyFont="1" applyFill="1" applyBorder="1">
      <alignment/>
      <protection/>
    </xf>
    <xf numFmtId="0" fontId="33" fillId="34" borderId="0" xfId="58" applyFont="1" applyFill="1" applyBorder="1" applyAlignment="1">
      <alignment vertical="center" wrapText="1"/>
      <protection/>
    </xf>
    <xf numFmtId="0" fontId="0" fillId="36" borderId="0" xfId="58" applyFont="1" applyFill="1">
      <alignment/>
      <protection/>
    </xf>
    <xf numFmtId="0" fontId="1" fillId="34" borderId="0" xfId="58" applyFont="1" applyFill="1" applyBorder="1" applyAlignment="1">
      <alignment vertical="center" wrapText="1"/>
      <protection/>
    </xf>
    <xf numFmtId="0" fontId="0" fillId="36" borderId="0" xfId="58" applyFont="1" applyFill="1" applyAlignment="1">
      <alignment vertical="center"/>
      <protection/>
    </xf>
    <xf numFmtId="0" fontId="81" fillId="34" borderId="0" xfId="58" applyFont="1" applyFill="1" applyBorder="1" applyAlignment="1">
      <alignment vertical="top"/>
      <protection/>
    </xf>
    <xf numFmtId="0" fontId="0" fillId="37" borderId="54" xfId="58" applyFont="1" applyFill="1" applyBorder="1" applyAlignment="1">
      <alignment vertical="center"/>
      <protection/>
    </xf>
    <xf numFmtId="0" fontId="0" fillId="37" borderId="44" xfId="58" applyFont="1" applyFill="1" applyBorder="1" applyAlignment="1">
      <alignment vertical="center"/>
      <protection/>
    </xf>
    <xf numFmtId="0" fontId="1" fillId="37" borderId="44" xfId="58" applyFont="1" applyFill="1" applyBorder="1" applyAlignment="1">
      <alignment horizontal="center" vertical="center"/>
      <protection/>
    </xf>
    <xf numFmtId="0" fontId="0" fillId="37" borderId="45" xfId="58" applyFont="1" applyFill="1" applyBorder="1" applyAlignment="1">
      <alignment vertical="center"/>
      <protection/>
    </xf>
    <xf numFmtId="0" fontId="0" fillId="38" borderId="54" xfId="58" applyFont="1" applyFill="1" applyBorder="1" applyAlignment="1">
      <alignment vertical="center"/>
      <protection/>
    </xf>
    <xf numFmtId="0" fontId="0" fillId="38" borderId="44" xfId="58" applyFont="1" applyFill="1" applyBorder="1" applyAlignment="1">
      <alignment vertical="center"/>
      <protection/>
    </xf>
    <xf numFmtId="0" fontId="1" fillId="38" borderId="44" xfId="58" applyFont="1" applyFill="1" applyBorder="1" applyAlignment="1">
      <alignment horizontal="center" vertical="center"/>
      <protection/>
    </xf>
    <xf numFmtId="0" fontId="0" fillId="38" borderId="45" xfId="58" applyFont="1" applyFill="1" applyBorder="1" applyAlignment="1">
      <alignment vertical="center"/>
      <protection/>
    </xf>
    <xf numFmtId="0" fontId="0" fillId="39" borderId="54" xfId="58" applyFont="1" applyFill="1" applyBorder="1" applyAlignment="1">
      <alignment vertical="center"/>
      <protection/>
    </xf>
    <xf numFmtId="0" fontId="0" fillId="39" borderId="44" xfId="58" applyFont="1" applyFill="1" applyBorder="1" applyAlignment="1">
      <alignment vertical="center"/>
      <protection/>
    </xf>
    <xf numFmtId="0" fontId="1" fillId="39" borderId="44" xfId="58" applyFont="1" applyFill="1" applyBorder="1" applyAlignment="1">
      <alignment horizontal="center" vertical="center"/>
      <protection/>
    </xf>
    <xf numFmtId="0" fontId="0" fillId="39" borderId="45" xfId="58" applyFont="1" applyFill="1" applyBorder="1" applyAlignment="1">
      <alignment vertical="center"/>
      <protection/>
    </xf>
    <xf numFmtId="0" fontId="0" fillId="36" borderId="49" xfId="58" applyFont="1" applyFill="1" applyBorder="1" applyAlignment="1">
      <alignment horizontal="center" vertical="center"/>
      <protection/>
    </xf>
    <xf numFmtId="0" fontId="0" fillId="36" borderId="0" xfId="58" applyFont="1" applyFill="1" applyBorder="1" applyAlignment="1">
      <alignment horizontal="center" vertical="center"/>
      <protection/>
    </xf>
    <xf numFmtId="0" fontId="46" fillId="36" borderId="0" xfId="58" applyFont="1" applyFill="1" applyBorder="1" applyAlignment="1">
      <alignment horizontal="center" vertical="center"/>
      <protection/>
    </xf>
    <xf numFmtId="0" fontId="70" fillId="36" borderId="0" xfId="58" applyFont="1" applyFill="1" applyBorder="1" applyAlignment="1">
      <alignment horizontal="center" vertical="center"/>
      <protection/>
    </xf>
    <xf numFmtId="0" fontId="0" fillId="36" borderId="50" xfId="58" applyFont="1" applyFill="1" applyBorder="1" applyAlignment="1">
      <alignment horizontal="center" vertical="center"/>
      <protection/>
    </xf>
    <xf numFmtId="0" fontId="0" fillId="36" borderId="46" xfId="58" applyFont="1" applyFill="1" applyBorder="1" applyAlignment="1">
      <alignment horizontal="center" vertical="center"/>
      <protection/>
    </xf>
    <xf numFmtId="0" fontId="0" fillId="36" borderId="47" xfId="58" applyFont="1" applyFill="1" applyBorder="1" applyAlignment="1">
      <alignment horizontal="center" vertical="center"/>
      <protection/>
    </xf>
    <xf numFmtId="0" fontId="46" fillId="36" borderId="47" xfId="58" applyFont="1" applyFill="1" applyBorder="1" applyAlignment="1">
      <alignment horizontal="center" vertical="center"/>
      <protection/>
    </xf>
    <xf numFmtId="0" fontId="70" fillId="36" borderId="47" xfId="58" applyFont="1" applyFill="1" applyBorder="1" applyAlignment="1">
      <alignment horizontal="center" vertical="center"/>
      <protection/>
    </xf>
    <xf numFmtId="0" fontId="0" fillId="36" borderId="48" xfId="58" applyFont="1" applyFill="1" applyBorder="1" applyAlignment="1">
      <alignment horizontal="center" vertical="center"/>
      <protection/>
    </xf>
    <xf numFmtId="0" fontId="0" fillId="36" borderId="0" xfId="58" applyFont="1" applyFill="1" applyBorder="1" applyAlignment="1">
      <alignment vertical="center"/>
      <protection/>
    </xf>
    <xf numFmtId="0" fontId="51" fillId="36" borderId="46" xfId="58" applyFont="1" applyFill="1" applyBorder="1" applyAlignment="1">
      <alignment vertical="center"/>
      <protection/>
    </xf>
    <xf numFmtId="0" fontId="51" fillId="36" borderId="47" xfId="58" applyFont="1" applyFill="1" applyBorder="1" applyAlignment="1">
      <alignment horizontal="left" vertical="center" indent="1"/>
      <protection/>
    </xf>
    <xf numFmtId="0" fontId="51" fillId="36" borderId="47" xfId="58" applyFont="1" applyFill="1" applyBorder="1" applyAlignment="1">
      <alignment vertical="center"/>
      <protection/>
    </xf>
    <xf numFmtId="0" fontId="51" fillId="36" borderId="47" xfId="58" applyFont="1" applyFill="1" applyBorder="1" applyAlignment="1">
      <alignment horizontal="left" vertical="center"/>
      <protection/>
    </xf>
    <xf numFmtId="0" fontId="51" fillId="36" borderId="47" xfId="58" applyFont="1" applyFill="1" applyBorder="1" applyAlignment="1">
      <alignment horizontal="right" vertical="center"/>
      <protection/>
    </xf>
    <xf numFmtId="0" fontId="51" fillId="36" borderId="48" xfId="58" applyFont="1" applyFill="1" applyBorder="1" applyAlignment="1">
      <alignment vertical="center"/>
      <protection/>
    </xf>
    <xf numFmtId="0" fontId="7" fillId="0" borderId="0" xfId="58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46" fillId="35" borderId="0" xfId="58" applyFont="1" applyFill="1" applyBorder="1" applyAlignment="1">
      <alignment/>
      <protection/>
    </xf>
    <xf numFmtId="0" fontId="46" fillId="35" borderId="0" xfId="58" applyFont="1" applyFill="1">
      <alignment/>
      <protection/>
    </xf>
    <xf numFmtId="0" fontId="0" fillId="35" borderId="0" xfId="58" applyFont="1" applyFill="1">
      <alignment/>
      <protection/>
    </xf>
    <xf numFmtId="0" fontId="51" fillId="0" borderId="0" xfId="58" applyFont="1" applyFill="1" applyBorder="1" applyAlignment="1">
      <alignment horizontal="left" indent="1"/>
      <protection/>
    </xf>
    <xf numFmtId="0" fontId="128" fillId="0" borderId="0" xfId="58" applyFont="1" applyFill="1" applyBorder="1" applyAlignment="1">
      <alignment horizontal="left" indent="1"/>
      <protection/>
    </xf>
    <xf numFmtId="0" fontId="4" fillId="35" borderId="47" xfId="58" applyFont="1" applyFill="1" applyBorder="1" applyAlignment="1">
      <alignment horizontal="center"/>
      <protection/>
    </xf>
    <xf numFmtId="0" fontId="0" fillId="35" borderId="0" xfId="58" applyFont="1" applyFill="1" applyBorder="1" applyAlignment="1">
      <alignment horizontal="center"/>
      <protection/>
    </xf>
    <xf numFmtId="0" fontId="0" fillId="0" borderId="55" xfId="58" applyFont="1" applyFill="1" applyBorder="1" applyAlignment="1">
      <alignment horizontal="center" vertical="center"/>
      <protection/>
    </xf>
    <xf numFmtId="0" fontId="0" fillId="0" borderId="56" xfId="58" applyFont="1" applyFill="1" applyBorder="1" applyAlignment="1">
      <alignment horizontal="center" vertical="center"/>
      <protection/>
    </xf>
    <xf numFmtId="0" fontId="0" fillId="0" borderId="57" xfId="58" applyFont="1" applyFill="1" applyBorder="1" applyAlignment="1">
      <alignment horizontal="center" vertical="center"/>
      <protection/>
    </xf>
    <xf numFmtId="0" fontId="0" fillId="0" borderId="58" xfId="58" applyFont="1" applyFill="1" applyBorder="1" applyAlignment="1">
      <alignment horizontal="center" vertical="center"/>
      <protection/>
    </xf>
    <xf numFmtId="0" fontId="0" fillId="0" borderId="59" xfId="58" applyFont="1" applyFill="1" applyBorder="1" applyAlignment="1">
      <alignment horizontal="center" vertical="center"/>
      <protection/>
    </xf>
    <xf numFmtId="0" fontId="129" fillId="35" borderId="0" xfId="58" applyFont="1" applyFill="1" applyBorder="1" applyAlignment="1" applyProtection="1">
      <alignment horizontal="center" vertical="center"/>
      <protection locked="0"/>
    </xf>
    <xf numFmtId="0" fontId="126" fillId="35" borderId="45" xfId="58" applyFont="1" applyFill="1" applyBorder="1" applyProtection="1">
      <alignment/>
      <protection locked="0"/>
    </xf>
    <xf numFmtId="0" fontId="129" fillId="35" borderId="0" xfId="58" applyFont="1" applyFill="1" applyBorder="1">
      <alignment/>
      <protection/>
    </xf>
    <xf numFmtId="0" fontId="129" fillId="35" borderId="0" xfId="58" applyFont="1" applyFill="1">
      <alignment/>
      <protection/>
    </xf>
    <xf numFmtId="0" fontId="129" fillId="35" borderId="0" xfId="58" applyFont="1" applyFill="1" applyBorder="1" applyAlignment="1">
      <alignment horizontal="center"/>
      <protection/>
    </xf>
    <xf numFmtId="0" fontId="0" fillId="34" borderId="60" xfId="58" applyFont="1" applyFill="1" applyBorder="1" applyAlignment="1" applyProtection="1">
      <alignment horizontal="center" vertical="center"/>
      <protection locked="0"/>
    </xf>
    <xf numFmtId="0" fontId="0" fillId="34" borderId="61" xfId="58" applyFont="1" applyFill="1" applyBorder="1" applyAlignment="1" applyProtection="1">
      <alignment horizontal="center" vertical="center"/>
      <protection locked="0"/>
    </xf>
    <xf numFmtId="0" fontId="0" fillId="34" borderId="62" xfId="58" applyFont="1" applyFill="1" applyBorder="1" applyAlignment="1" applyProtection="1">
      <alignment horizontal="center" vertical="center"/>
      <protection locked="0"/>
    </xf>
    <xf numFmtId="0" fontId="0" fillId="34" borderId="63" xfId="58" applyFont="1" applyFill="1" applyBorder="1" applyAlignment="1" applyProtection="1">
      <alignment horizontal="center" vertical="center"/>
      <protection locked="0"/>
    </xf>
    <xf numFmtId="0" fontId="0" fillId="34" borderId="64" xfId="58" applyFont="1" applyFill="1" applyBorder="1" applyAlignment="1" applyProtection="1">
      <alignment horizontal="center" vertical="center"/>
      <protection locked="0"/>
    </xf>
    <xf numFmtId="0" fontId="129" fillId="35" borderId="0" xfId="58" applyFont="1" applyFill="1" applyBorder="1" applyAlignment="1" applyProtection="1">
      <alignment/>
      <protection locked="0"/>
    </xf>
    <xf numFmtId="0" fontId="126" fillId="35" borderId="0" xfId="58" applyFont="1" applyFill="1" applyBorder="1" applyAlignment="1" applyProtection="1">
      <alignment horizontal="left" vertical="center" indent="3"/>
      <protection locked="0"/>
    </xf>
    <xf numFmtId="0" fontId="126" fillId="35" borderId="0" xfId="58" applyFont="1" applyFill="1" applyBorder="1" applyAlignment="1" applyProtection="1">
      <alignment vertical="center"/>
      <protection locked="0"/>
    </xf>
    <xf numFmtId="0" fontId="126" fillId="35" borderId="0" xfId="58" applyFont="1" applyFill="1" applyBorder="1" applyAlignment="1" applyProtection="1">
      <alignment horizontal="center" vertical="center"/>
      <protection locked="0"/>
    </xf>
    <xf numFmtId="0" fontId="126" fillId="35" borderId="50" xfId="58" applyFont="1" applyFill="1" applyBorder="1" applyAlignment="1" applyProtection="1">
      <alignment/>
      <protection locked="0"/>
    </xf>
    <xf numFmtId="0" fontId="129" fillId="35" borderId="0" xfId="58" applyFont="1" applyFill="1" applyBorder="1" applyAlignment="1">
      <alignment/>
      <protection/>
    </xf>
    <xf numFmtId="0" fontId="126" fillId="35" borderId="0" xfId="58" applyFont="1" applyFill="1" applyBorder="1" applyAlignment="1">
      <alignment vertical="center"/>
      <protection/>
    </xf>
    <xf numFmtId="0" fontId="73" fillId="34" borderId="65" xfId="58" applyFont="1" applyFill="1" applyBorder="1" applyAlignment="1">
      <alignment horizontal="center" vertical="center"/>
      <protection/>
    </xf>
    <xf numFmtId="0" fontId="2" fillId="34" borderId="66" xfId="58" applyFont="1" applyFill="1" applyBorder="1" applyAlignment="1" applyProtection="1">
      <alignment horizontal="left" vertical="center" indent="1"/>
      <protection locked="0"/>
    </xf>
    <xf numFmtId="0" fontId="0" fillId="34" borderId="67" xfId="58" applyFont="1" applyFill="1" applyBorder="1" applyAlignment="1" applyProtection="1">
      <alignment horizontal="center" vertical="center"/>
      <protection locked="0"/>
    </xf>
    <xf numFmtId="0" fontId="0" fillId="34" borderId="68" xfId="58" applyFont="1" applyFill="1" applyBorder="1" applyAlignment="1" applyProtection="1">
      <alignment horizontal="center" vertical="center"/>
      <protection locked="0"/>
    </xf>
    <xf numFmtId="0" fontId="0" fillId="34" borderId="69" xfId="58" applyFont="1" applyFill="1" applyBorder="1" applyAlignment="1" applyProtection="1">
      <alignment horizontal="center" vertical="center"/>
      <protection locked="0"/>
    </xf>
    <xf numFmtId="0" fontId="0" fillId="34" borderId="70" xfId="58" applyFont="1" applyFill="1" applyBorder="1" applyAlignment="1" applyProtection="1">
      <alignment horizontal="center" vertical="center"/>
      <protection locked="0"/>
    </xf>
    <xf numFmtId="0" fontId="0" fillId="34" borderId="71" xfId="58" applyFont="1" applyFill="1" applyBorder="1" applyAlignment="1" applyProtection="1">
      <alignment horizontal="center" vertical="center"/>
      <protection locked="0"/>
    </xf>
    <xf numFmtId="0" fontId="125" fillId="35" borderId="0" xfId="58" applyFont="1" applyFill="1" applyBorder="1" applyAlignment="1" applyProtection="1">
      <alignment vertical="center"/>
      <protection locked="0"/>
    </xf>
    <xf numFmtId="1" fontId="126" fillId="35" borderId="0" xfId="58" applyNumberFormat="1" applyFont="1" applyFill="1" applyBorder="1" applyAlignment="1" applyProtection="1">
      <alignment horizontal="center" vertical="center"/>
      <protection locked="0"/>
    </xf>
    <xf numFmtId="2" fontId="126" fillId="35" borderId="0" xfId="58" applyNumberFormat="1" applyFont="1" applyFill="1" applyBorder="1" applyAlignment="1" applyProtection="1">
      <alignment vertical="center"/>
      <protection locked="0"/>
    </xf>
    <xf numFmtId="181" fontId="126" fillId="35" borderId="0" xfId="58" applyNumberFormat="1" applyFont="1" applyFill="1" applyBorder="1" applyAlignment="1" applyProtection="1">
      <alignment horizontal="center" vertical="center"/>
      <protection locked="0"/>
    </xf>
    <xf numFmtId="0" fontId="126" fillId="35" borderId="50" xfId="58" applyFont="1" applyFill="1" applyBorder="1" applyAlignment="1" applyProtection="1">
      <alignment horizontal="left" vertical="center"/>
      <protection locked="0"/>
    </xf>
    <xf numFmtId="0" fontId="129" fillId="35" borderId="0" xfId="58" applyFont="1" applyFill="1" applyBorder="1" applyAlignment="1">
      <alignment horizontal="left" vertical="center"/>
      <protection/>
    </xf>
    <xf numFmtId="0" fontId="129" fillId="35" borderId="0" xfId="58" applyFont="1" applyFill="1" applyBorder="1" applyAlignment="1">
      <alignment horizontal="left"/>
      <protection/>
    </xf>
    <xf numFmtId="0" fontId="73" fillId="34" borderId="72" xfId="58" applyFont="1" applyFill="1" applyBorder="1" applyAlignment="1">
      <alignment horizontal="center" vertical="center"/>
      <protection/>
    </xf>
    <xf numFmtId="0" fontId="2" fillId="34" borderId="73" xfId="58" applyFont="1" applyFill="1" applyBorder="1" applyAlignment="1" applyProtection="1">
      <alignment horizontal="left" vertical="center" indent="1"/>
      <protection locked="0"/>
    </xf>
    <xf numFmtId="0" fontId="0" fillId="34" borderId="74" xfId="58" applyFont="1" applyFill="1" applyBorder="1" applyAlignment="1" applyProtection="1">
      <alignment horizontal="center" vertical="center"/>
      <protection locked="0"/>
    </xf>
    <xf numFmtId="0" fontId="0" fillId="34" borderId="75" xfId="58" applyFont="1" applyFill="1" applyBorder="1" applyAlignment="1" applyProtection="1">
      <alignment horizontal="center" vertical="center"/>
      <protection locked="0"/>
    </xf>
    <xf numFmtId="0" fontId="0" fillId="34" borderId="76" xfId="58" applyFont="1" applyFill="1" applyBorder="1" applyAlignment="1" applyProtection="1">
      <alignment horizontal="center" vertical="center"/>
      <protection locked="0"/>
    </xf>
    <xf numFmtId="0" fontId="0" fillId="34" borderId="77" xfId="58" applyFont="1" applyFill="1" applyBorder="1" applyAlignment="1" applyProtection="1">
      <alignment horizontal="center" vertical="center"/>
      <protection locked="0"/>
    </xf>
    <xf numFmtId="0" fontId="0" fillId="34" borderId="78" xfId="58" applyFont="1" applyFill="1" applyBorder="1" applyAlignment="1" applyProtection="1">
      <alignment horizontal="center" vertical="center"/>
      <protection locked="0"/>
    </xf>
    <xf numFmtId="0" fontId="125" fillId="35" borderId="0" xfId="58" applyFont="1" applyFill="1" applyBorder="1" applyAlignment="1" applyProtection="1">
      <alignment horizontal="center" vertical="center"/>
      <protection locked="0"/>
    </xf>
    <xf numFmtId="0" fontId="130" fillId="35" borderId="0" xfId="58" applyFont="1" applyFill="1" applyBorder="1" applyAlignment="1">
      <alignment vertical="center" wrapText="1"/>
      <protection/>
    </xf>
    <xf numFmtId="0" fontId="0" fillId="34" borderId="79" xfId="58" applyFont="1" applyFill="1" applyBorder="1" applyAlignment="1" applyProtection="1">
      <alignment horizontal="center" vertical="center"/>
      <protection locked="0"/>
    </xf>
    <xf numFmtId="0" fontId="0" fillId="34" borderId="80" xfId="58" applyFont="1" applyFill="1" applyBorder="1" applyAlignment="1" applyProtection="1">
      <alignment horizontal="center" vertical="center"/>
      <protection locked="0"/>
    </xf>
    <xf numFmtId="0" fontId="131" fillId="35" borderId="0" xfId="58" applyFont="1" applyFill="1" applyBorder="1" applyAlignment="1">
      <alignment/>
      <protection/>
    </xf>
    <xf numFmtId="0" fontId="132" fillId="35" borderId="0" xfId="58" applyFont="1" applyFill="1" applyBorder="1" applyAlignment="1">
      <alignment vertical="center"/>
      <protection/>
    </xf>
    <xf numFmtId="181" fontId="129" fillId="35" borderId="0" xfId="58" applyNumberFormat="1" applyFont="1" applyFill="1" applyBorder="1" applyAlignment="1">
      <alignment horizontal="center"/>
      <protection/>
    </xf>
    <xf numFmtId="0" fontId="126" fillId="35" borderId="0" xfId="58" applyFont="1" applyFill="1" applyBorder="1" applyAlignment="1">
      <alignment horizontal="left" vertical="top"/>
      <protection/>
    </xf>
    <xf numFmtId="0" fontId="2" fillId="34" borderId="81" xfId="58" applyFont="1" applyFill="1" applyBorder="1" applyAlignment="1" applyProtection="1">
      <alignment horizontal="left" vertical="center" indent="1"/>
      <protection locked="0"/>
    </xf>
    <xf numFmtId="0" fontId="0" fillId="34" borderId="82" xfId="58" applyFont="1" applyFill="1" applyBorder="1" applyAlignment="1" applyProtection="1">
      <alignment horizontal="center" vertical="center"/>
      <protection locked="0"/>
    </xf>
    <xf numFmtId="0" fontId="0" fillId="34" borderId="83" xfId="58" applyFont="1" applyFill="1" applyBorder="1" applyAlignment="1" applyProtection="1">
      <alignment horizontal="center" vertical="center"/>
      <protection locked="0"/>
    </xf>
    <xf numFmtId="0" fontId="0" fillId="34" borderId="84" xfId="58" applyFont="1" applyFill="1" applyBorder="1" applyAlignment="1" applyProtection="1">
      <alignment horizontal="center" vertical="center"/>
      <protection locked="0"/>
    </xf>
    <xf numFmtId="0" fontId="0" fillId="34" borderId="85" xfId="58" applyFont="1" applyFill="1" applyBorder="1" applyAlignment="1" applyProtection="1">
      <alignment horizontal="center" vertical="center"/>
      <protection locked="0"/>
    </xf>
    <xf numFmtId="0" fontId="0" fillId="34" borderId="86" xfId="58" applyFont="1" applyFill="1" applyBorder="1" applyAlignment="1" applyProtection="1">
      <alignment horizontal="center" vertical="center"/>
      <protection locked="0"/>
    </xf>
    <xf numFmtId="0" fontId="0" fillId="34" borderId="87" xfId="58" applyFont="1" applyFill="1" applyBorder="1" applyAlignment="1" applyProtection="1">
      <alignment horizontal="center" vertical="center"/>
      <protection locked="0"/>
    </xf>
    <xf numFmtId="0" fontId="73" fillId="34" borderId="88" xfId="58" applyFont="1" applyFill="1" applyBorder="1" applyAlignment="1">
      <alignment horizontal="center" vertical="center"/>
      <protection/>
    </xf>
    <xf numFmtId="0" fontId="2" fillId="34" borderId="89" xfId="58" applyFont="1" applyFill="1" applyBorder="1" applyAlignment="1" applyProtection="1">
      <alignment horizontal="left" vertical="center" indent="1"/>
      <protection locked="0"/>
    </xf>
    <xf numFmtId="0" fontId="0" fillId="34" borderId="90" xfId="58" applyFont="1" applyFill="1" applyBorder="1" applyAlignment="1" applyProtection="1">
      <alignment horizontal="center" vertical="center"/>
      <protection locked="0"/>
    </xf>
    <xf numFmtId="0" fontId="0" fillId="34" borderId="91" xfId="58" applyFont="1" applyFill="1" applyBorder="1" applyAlignment="1" applyProtection="1">
      <alignment horizontal="center" vertical="center"/>
      <protection locked="0"/>
    </xf>
    <xf numFmtId="0" fontId="0" fillId="34" borderId="92" xfId="58" applyFont="1" applyFill="1" applyBorder="1" applyAlignment="1" applyProtection="1">
      <alignment horizontal="center" vertical="center"/>
      <protection locked="0"/>
    </xf>
    <xf numFmtId="0" fontId="0" fillId="34" borderId="93" xfId="58" applyFont="1" applyFill="1" applyBorder="1" applyAlignment="1" applyProtection="1">
      <alignment horizontal="center" vertical="center"/>
      <protection locked="0"/>
    </xf>
    <xf numFmtId="0" fontId="0" fillId="34" borderId="94" xfId="58" applyFont="1" applyFill="1" applyBorder="1" applyAlignment="1" applyProtection="1">
      <alignment horizontal="center" vertical="center"/>
      <protection locked="0"/>
    </xf>
    <xf numFmtId="0" fontId="0" fillId="34" borderId="95" xfId="58" applyFont="1" applyFill="1" applyBorder="1" applyAlignment="1" applyProtection="1">
      <alignment horizontal="center" vertical="center"/>
      <protection locked="0"/>
    </xf>
    <xf numFmtId="0" fontId="125" fillId="35" borderId="96" xfId="58" applyFont="1" applyFill="1" applyBorder="1" applyAlignment="1" applyProtection="1">
      <alignment vertical="center"/>
      <protection locked="0"/>
    </xf>
    <xf numFmtId="0" fontId="126" fillId="35" borderId="47" xfId="58" applyFont="1" applyFill="1" applyBorder="1" applyAlignment="1" applyProtection="1">
      <alignment horizontal="center" vertical="center"/>
      <protection locked="0"/>
    </xf>
    <xf numFmtId="0" fontId="126" fillId="35" borderId="47" xfId="58" applyFont="1" applyFill="1" applyBorder="1" applyAlignment="1" applyProtection="1">
      <alignment vertical="center"/>
      <protection locked="0"/>
    </xf>
    <xf numFmtId="1" fontId="126" fillId="35" borderId="47" xfId="58" applyNumberFormat="1" applyFont="1" applyFill="1" applyBorder="1" applyAlignment="1" applyProtection="1">
      <alignment horizontal="center" vertical="center"/>
      <protection locked="0"/>
    </xf>
    <xf numFmtId="2" fontId="126" fillId="35" borderId="47" xfId="58" applyNumberFormat="1" applyFont="1" applyFill="1" applyBorder="1" applyAlignment="1" applyProtection="1">
      <alignment vertical="center"/>
      <protection locked="0"/>
    </xf>
    <xf numFmtId="181" fontId="126" fillId="35" borderId="47" xfId="58" applyNumberFormat="1" applyFont="1" applyFill="1" applyBorder="1" applyAlignment="1" applyProtection="1">
      <alignment horizontal="center" vertical="center"/>
      <protection locked="0"/>
    </xf>
    <xf numFmtId="0" fontId="126" fillId="35" borderId="48" xfId="58" applyFont="1" applyFill="1" applyBorder="1" applyAlignment="1" applyProtection="1">
      <alignment horizontal="left" vertical="center"/>
      <protection locked="0"/>
    </xf>
    <xf numFmtId="0" fontId="73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129" fillId="35" borderId="0" xfId="58" applyFont="1" applyFill="1" applyBorder="1" applyAlignment="1">
      <alignment vertical="center"/>
      <protection/>
    </xf>
    <xf numFmtId="0" fontId="129" fillId="35" borderId="0" xfId="58" applyFont="1" applyFill="1" applyBorder="1" applyAlignment="1">
      <alignment horizontal="center" vertical="center"/>
      <protection/>
    </xf>
    <xf numFmtId="1" fontId="129" fillId="35" borderId="0" xfId="58" applyNumberFormat="1" applyFont="1" applyFill="1" applyBorder="1" applyAlignment="1">
      <alignment horizontal="right" vertical="center"/>
      <protection/>
    </xf>
    <xf numFmtId="2" fontId="131" fillId="35" borderId="0" xfId="58" applyNumberFormat="1" applyFont="1" applyFill="1" applyBorder="1" applyAlignment="1">
      <alignment vertical="center"/>
      <protection/>
    </xf>
    <xf numFmtId="181" fontId="129" fillId="35" borderId="0" xfId="58" applyNumberFormat="1" applyFont="1" applyFill="1" applyBorder="1" applyAlignment="1">
      <alignment horizontal="center" vertical="center"/>
      <protection/>
    </xf>
    <xf numFmtId="0" fontId="126" fillId="35" borderId="0" xfId="58" applyFont="1" applyFill="1" applyBorder="1" applyAlignment="1">
      <alignment/>
      <protection/>
    </xf>
    <xf numFmtId="2" fontId="129" fillId="35" borderId="0" xfId="58" applyNumberFormat="1" applyFont="1" applyFill="1" applyBorder="1" applyAlignment="1">
      <alignment horizontal="center" vertical="center"/>
      <protection/>
    </xf>
    <xf numFmtId="0" fontId="0" fillId="34" borderId="97" xfId="58" applyFont="1" applyFill="1" applyBorder="1" applyAlignment="1">
      <alignment horizontal="center" vertical="center"/>
      <protection/>
    </xf>
    <xf numFmtId="0" fontId="0" fillId="34" borderId="98" xfId="58" applyFont="1" applyFill="1" applyBorder="1" applyAlignment="1">
      <alignment horizontal="center" vertical="center"/>
      <protection/>
    </xf>
    <xf numFmtId="0" fontId="0" fillId="34" borderId="99" xfId="58" applyFont="1" applyFill="1" applyBorder="1" applyAlignment="1">
      <alignment horizontal="center" vertical="center"/>
      <protection/>
    </xf>
    <xf numFmtId="0" fontId="0" fillId="34" borderId="100" xfId="58" applyFont="1" applyFill="1" applyBorder="1" applyAlignment="1">
      <alignment horizontal="center" vertical="center"/>
      <protection/>
    </xf>
    <xf numFmtId="0" fontId="0" fillId="34" borderId="101" xfId="58" applyFont="1" applyFill="1" applyBorder="1" applyAlignment="1">
      <alignment horizontal="center" vertical="center"/>
      <protection/>
    </xf>
    <xf numFmtId="0" fontId="126" fillId="35" borderId="0" xfId="58" applyFont="1" applyFill="1" applyBorder="1" applyAlignment="1">
      <alignment horizontal="center" vertical="center"/>
      <protection/>
    </xf>
    <xf numFmtId="0" fontId="126" fillId="35" borderId="0" xfId="58" applyFont="1" applyFill="1" applyBorder="1" applyAlignment="1">
      <alignment horizontal="center"/>
      <protection/>
    </xf>
    <xf numFmtId="181" fontId="126" fillId="35" borderId="0" xfId="58" applyNumberFormat="1" applyFont="1" applyFill="1" applyBorder="1" applyAlignment="1">
      <alignment horizontal="center"/>
      <protection/>
    </xf>
    <xf numFmtId="0" fontId="0" fillId="34" borderId="102" xfId="58" applyFont="1" applyFill="1" applyBorder="1" applyAlignment="1">
      <alignment horizontal="left" vertical="center" indent="1"/>
      <protection/>
    </xf>
    <xf numFmtId="0" fontId="0" fillId="34" borderId="103" xfId="58" applyFont="1" applyFill="1" applyBorder="1" applyAlignment="1">
      <alignment horizontal="left" vertical="center" indent="1"/>
      <protection/>
    </xf>
    <xf numFmtId="0" fontId="0" fillId="34" borderId="74" xfId="58" applyFont="1" applyFill="1" applyBorder="1" applyAlignment="1">
      <alignment horizontal="center" vertical="center"/>
      <protection/>
    </xf>
    <xf numFmtId="0" fontId="0" fillId="34" borderId="75" xfId="58" applyFont="1" applyFill="1" applyBorder="1" applyAlignment="1">
      <alignment horizontal="center" vertical="center"/>
      <protection/>
    </xf>
    <xf numFmtId="0" fontId="0" fillId="34" borderId="76" xfId="58" applyFont="1" applyFill="1" applyBorder="1" applyAlignment="1">
      <alignment horizontal="center" vertical="center"/>
      <protection/>
    </xf>
    <xf numFmtId="0" fontId="0" fillId="34" borderId="77" xfId="58" applyFont="1" applyFill="1" applyBorder="1" applyAlignment="1">
      <alignment horizontal="center" vertical="center"/>
      <protection/>
    </xf>
    <xf numFmtId="0" fontId="0" fillId="34" borderId="78" xfId="58" applyFont="1" applyFill="1" applyBorder="1" applyAlignment="1">
      <alignment horizontal="center" vertical="center"/>
      <protection/>
    </xf>
    <xf numFmtId="0" fontId="126" fillId="35" borderId="0" xfId="58" applyFont="1" applyFill="1" applyBorder="1" applyAlignment="1">
      <alignment horizontal="right" vertical="center"/>
      <protection/>
    </xf>
    <xf numFmtId="0" fontId="46" fillId="35" borderId="0" xfId="58" applyFont="1" applyFill="1" applyAlignment="1">
      <alignment horizontal="right" vertical="center" wrapText="1"/>
      <protection/>
    </xf>
    <xf numFmtId="0" fontId="1" fillId="34" borderId="96" xfId="58" applyFont="1" applyFill="1" applyBorder="1" applyAlignment="1">
      <alignment horizontal="left" vertical="center" indent="1"/>
      <protection/>
    </xf>
    <xf numFmtId="0" fontId="0" fillId="0" borderId="47" xfId="58" applyFont="1" applyFill="1" applyBorder="1" applyAlignment="1">
      <alignment horizontal="left" vertical="center" indent="1"/>
      <protection/>
    </xf>
    <xf numFmtId="0" fontId="0" fillId="0" borderId="104" xfId="58" applyFont="1" applyFill="1" applyBorder="1" applyAlignment="1" applyProtection="1">
      <alignment horizontal="center" vertical="center"/>
      <protection locked="0"/>
    </xf>
    <xf numFmtId="0" fontId="0" fillId="0" borderId="105" xfId="58" applyFont="1" applyFill="1" applyBorder="1" applyAlignment="1" applyProtection="1">
      <alignment horizontal="center" vertical="center"/>
      <protection locked="0"/>
    </xf>
    <xf numFmtId="0" fontId="0" fillId="0" borderId="106" xfId="58" applyFont="1" applyFill="1" applyBorder="1" applyAlignment="1" applyProtection="1">
      <alignment horizontal="center" vertical="center"/>
      <protection locked="0"/>
    </xf>
    <xf numFmtId="0" fontId="0" fillId="0" borderId="107" xfId="58" applyFont="1" applyFill="1" applyBorder="1" applyAlignment="1" applyProtection="1">
      <alignment horizontal="center" vertical="center"/>
      <protection locked="0"/>
    </xf>
    <xf numFmtId="0" fontId="0" fillId="0" borderId="108" xfId="58" applyFont="1" applyFill="1" applyBorder="1" applyAlignment="1" applyProtection="1">
      <alignment horizontal="center" vertical="center"/>
      <protection locked="0"/>
    </xf>
    <xf numFmtId="16" fontId="126" fillId="35" borderId="0" xfId="58" applyNumberFormat="1" applyFont="1" applyFill="1" applyBorder="1" applyAlignment="1">
      <alignment horizontal="center" vertical="center"/>
      <protection/>
    </xf>
    <xf numFmtId="0" fontId="46" fillId="35" borderId="0" xfId="58" applyFont="1" applyFill="1" applyAlignment="1">
      <alignment vertical="center" wrapText="1"/>
      <protection/>
    </xf>
    <xf numFmtId="0" fontId="0" fillId="34" borderId="109" xfId="58" applyFont="1" applyFill="1" applyBorder="1" applyAlignment="1">
      <alignment horizontal="left" vertical="center" indent="1"/>
      <protection/>
    </xf>
    <xf numFmtId="0" fontId="0" fillId="34" borderId="69" xfId="58" applyFont="1" applyFill="1" applyBorder="1" applyAlignment="1">
      <alignment horizontal="left" vertical="center" indent="1"/>
      <protection/>
    </xf>
    <xf numFmtId="0" fontId="0" fillId="34" borderId="67" xfId="58" applyFont="1" applyFill="1" applyBorder="1" applyAlignment="1">
      <alignment horizontal="center" vertical="center"/>
      <protection/>
    </xf>
    <xf numFmtId="0" fontId="0" fillId="34" borderId="68" xfId="58" applyFont="1" applyFill="1" applyBorder="1" applyAlignment="1">
      <alignment horizontal="center" vertical="center"/>
      <protection/>
    </xf>
    <xf numFmtId="0" fontId="0" fillId="34" borderId="69" xfId="58" applyFont="1" applyFill="1" applyBorder="1" applyAlignment="1">
      <alignment horizontal="center" vertical="center"/>
      <protection/>
    </xf>
    <xf numFmtId="0" fontId="0" fillId="34" borderId="70" xfId="58" applyFont="1" applyFill="1" applyBorder="1" applyAlignment="1">
      <alignment horizontal="center" vertical="center"/>
      <protection/>
    </xf>
    <xf numFmtId="0" fontId="0" fillId="34" borderId="71" xfId="58" applyFont="1" applyFill="1" applyBorder="1" applyAlignment="1">
      <alignment horizontal="center" vertical="center"/>
      <protection/>
    </xf>
    <xf numFmtId="2" fontId="126" fillId="35" borderId="0" xfId="58" applyNumberFormat="1" applyFont="1" applyFill="1" applyBorder="1" applyAlignment="1">
      <alignment horizontal="center" vertical="center"/>
      <protection/>
    </xf>
    <xf numFmtId="0" fontId="0" fillId="34" borderId="110" xfId="58" applyFont="1" applyFill="1" applyBorder="1" applyAlignment="1">
      <alignment horizontal="left" vertical="center" indent="1"/>
      <protection/>
    </xf>
    <xf numFmtId="0" fontId="0" fillId="34" borderId="111" xfId="58" applyFont="1" applyFill="1" applyBorder="1" applyAlignment="1">
      <alignment horizontal="left" vertical="center" indent="1"/>
      <protection/>
    </xf>
    <xf numFmtId="0" fontId="0" fillId="34" borderId="112" xfId="58" applyFont="1" applyFill="1" applyBorder="1" applyAlignment="1">
      <alignment horizontal="center" vertical="center"/>
      <protection/>
    </xf>
    <xf numFmtId="0" fontId="0" fillId="34" borderId="113" xfId="58" applyFont="1" applyFill="1" applyBorder="1" applyAlignment="1">
      <alignment horizontal="center" vertical="center"/>
      <protection/>
    </xf>
    <xf numFmtId="0" fontId="0" fillId="34" borderId="111" xfId="58" applyFont="1" applyFill="1" applyBorder="1" applyAlignment="1">
      <alignment horizontal="center" vertical="center"/>
      <protection/>
    </xf>
    <xf numFmtId="0" fontId="0" fillId="34" borderId="114" xfId="58" applyFont="1" applyFill="1" applyBorder="1" applyAlignment="1">
      <alignment horizontal="center" vertical="center"/>
      <protection/>
    </xf>
    <xf numFmtId="0" fontId="0" fillId="34" borderId="115" xfId="58" applyFont="1" applyFill="1" applyBorder="1" applyAlignment="1">
      <alignment horizontal="center" vertical="center"/>
      <protection/>
    </xf>
    <xf numFmtId="0" fontId="0" fillId="34" borderId="116" xfId="58" applyFont="1" applyFill="1" applyBorder="1" applyAlignment="1">
      <alignment horizontal="left" vertical="center" indent="1"/>
      <protection/>
    </xf>
    <xf numFmtId="0" fontId="0" fillId="34" borderId="66" xfId="58" applyFont="1" applyFill="1" applyBorder="1" applyAlignment="1">
      <alignment horizontal="left" vertical="center" indent="1"/>
      <protection/>
    </xf>
    <xf numFmtId="0" fontId="126" fillId="35" borderId="0" xfId="58" applyFont="1" applyFill="1" applyBorder="1">
      <alignment/>
      <protection/>
    </xf>
    <xf numFmtId="0" fontId="69" fillId="34" borderId="72" xfId="58" applyFont="1" applyFill="1" applyBorder="1" applyAlignment="1">
      <alignment horizontal="left" vertical="center" indent="1"/>
      <protection/>
    </xf>
    <xf numFmtId="0" fontId="69" fillId="34" borderId="73" xfId="58" applyFont="1" applyFill="1" applyBorder="1" applyAlignment="1">
      <alignment horizontal="left" vertical="center" indent="1"/>
      <protection/>
    </xf>
    <xf numFmtId="0" fontId="69" fillId="34" borderId="74" xfId="58" applyFont="1" applyFill="1" applyBorder="1" applyAlignment="1">
      <alignment horizontal="center" vertical="center"/>
      <protection/>
    </xf>
    <xf numFmtId="0" fontId="69" fillId="34" borderId="75" xfId="58" applyFont="1" applyFill="1" applyBorder="1" applyAlignment="1">
      <alignment horizontal="center" vertical="center"/>
      <protection/>
    </xf>
    <xf numFmtId="0" fontId="69" fillId="34" borderId="76" xfId="58" applyFont="1" applyFill="1" applyBorder="1" applyAlignment="1">
      <alignment horizontal="center" vertical="center"/>
      <protection/>
    </xf>
    <xf numFmtId="0" fontId="69" fillId="34" borderId="77" xfId="58" applyFont="1" applyFill="1" applyBorder="1" applyAlignment="1">
      <alignment horizontal="center" vertical="center"/>
      <protection/>
    </xf>
    <xf numFmtId="0" fontId="69" fillId="34" borderId="78" xfId="58" applyFont="1" applyFill="1" applyBorder="1" applyAlignment="1">
      <alignment horizontal="center" vertical="center"/>
      <protection/>
    </xf>
    <xf numFmtId="0" fontId="69" fillId="34" borderId="117" xfId="58" applyFont="1" applyFill="1" applyBorder="1" applyAlignment="1">
      <alignment horizontal="left" vertical="center" indent="1"/>
      <protection/>
    </xf>
    <xf numFmtId="0" fontId="69" fillId="34" borderId="118" xfId="58" applyFont="1" applyFill="1" applyBorder="1" applyAlignment="1">
      <alignment horizontal="left" vertical="center" indent="1"/>
      <protection/>
    </xf>
    <xf numFmtId="1" fontId="69" fillId="34" borderId="119" xfId="58" applyNumberFormat="1" applyFont="1" applyFill="1" applyBorder="1" applyAlignment="1">
      <alignment horizontal="center" vertical="center"/>
      <protection/>
    </xf>
    <xf numFmtId="1" fontId="69" fillId="34" borderId="120" xfId="58" applyNumberFormat="1" applyFont="1" applyFill="1" applyBorder="1" applyAlignment="1">
      <alignment horizontal="center" vertical="center"/>
      <protection/>
    </xf>
    <xf numFmtId="1" fontId="69" fillId="34" borderId="121" xfId="58" applyNumberFormat="1" applyFont="1" applyFill="1" applyBorder="1" applyAlignment="1">
      <alignment horizontal="center" vertical="center"/>
      <protection/>
    </xf>
    <xf numFmtId="1" fontId="69" fillId="34" borderId="122" xfId="58" applyNumberFormat="1" applyFont="1" applyFill="1" applyBorder="1" applyAlignment="1">
      <alignment horizontal="center" vertical="center"/>
      <protection/>
    </xf>
    <xf numFmtId="1" fontId="69" fillId="34" borderId="123" xfId="58" applyNumberFormat="1" applyFont="1" applyFill="1" applyBorder="1" applyAlignment="1">
      <alignment horizontal="center" vertical="center"/>
      <protection/>
    </xf>
    <xf numFmtId="0" fontId="0" fillId="34" borderId="65" xfId="58" applyFont="1" applyFill="1" applyBorder="1" applyAlignment="1">
      <alignment horizontal="left" vertical="center" indent="1"/>
      <protection/>
    </xf>
    <xf numFmtId="0" fontId="0" fillId="34" borderId="0" xfId="58" applyFont="1" applyFill="1" applyBorder="1" applyAlignment="1">
      <alignment horizontal="left" vertical="center" indent="1"/>
      <protection/>
    </xf>
    <xf numFmtId="0" fontId="0" fillId="34" borderId="124" xfId="58" applyFont="1" applyFill="1" applyBorder="1" applyAlignment="1">
      <alignment horizontal="center" vertical="center"/>
      <protection/>
    </xf>
    <xf numFmtId="0" fontId="0" fillId="34" borderId="125" xfId="58" applyFont="1" applyFill="1" applyBorder="1" applyAlignment="1">
      <alignment horizontal="center" vertical="center"/>
      <protection/>
    </xf>
    <xf numFmtId="0" fontId="0" fillId="34" borderId="126" xfId="58" applyFont="1" applyFill="1" applyBorder="1" applyAlignment="1">
      <alignment horizontal="center" vertical="center"/>
      <protection/>
    </xf>
    <xf numFmtId="0" fontId="0" fillId="34" borderId="127" xfId="58" applyFont="1" applyFill="1" applyBorder="1" applyAlignment="1">
      <alignment horizontal="center" vertical="center"/>
      <protection/>
    </xf>
    <xf numFmtId="0" fontId="0" fillId="34" borderId="128" xfId="58" applyFont="1" applyFill="1" applyBorder="1" applyAlignment="1">
      <alignment horizontal="center" vertical="center"/>
      <protection/>
    </xf>
    <xf numFmtId="0" fontId="133" fillId="35" borderId="0" xfId="58" applyFont="1" applyFill="1" applyBorder="1" applyAlignment="1">
      <alignment horizontal="left" vertical="center"/>
      <protection/>
    </xf>
    <xf numFmtId="0" fontId="133" fillId="35" borderId="0" xfId="58" applyFont="1" applyFill="1" applyBorder="1" applyAlignment="1">
      <alignment horizontal="center" vertical="center"/>
      <protection/>
    </xf>
    <xf numFmtId="0" fontId="126" fillId="35" borderId="0" xfId="58" applyFont="1" applyFill="1" applyBorder="1" applyAlignment="1">
      <alignment horizontal="left" vertical="center"/>
      <protection/>
    </xf>
    <xf numFmtId="0" fontId="126" fillId="35" borderId="0" xfId="58" applyFont="1" applyFill="1" applyAlignment="1">
      <alignment horizontal="center" vertical="center"/>
      <protection/>
    </xf>
    <xf numFmtId="0" fontId="0" fillId="34" borderId="129" xfId="58" applyFont="1" applyFill="1" applyBorder="1" applyAlignment="1">
      <alignment horizontal="left" vertical="center" indent="1"/>
      <protection/>
    </xf>
    <xf numFmtId="0" fontId="0" fillId="34" borderId="130" xfId="58" applyFont="1" applyFill="1" applyBorder="1" applyAlignment="1">
      <alignment horizontal="left" vertical="center" indent="1"/>
      <protection/>
    </xf>
    <xf numFmtId="0" fontId="0" fillId="34" borderId="131" xfId="58" applyFont="1" applyFill="1" applyBorder="1" applyAlignment="1">
      <alignment horizontal="center" vertical="center"/>
      <protection/>
    </xf>
    <xf numFmtId="0" fontId="0" fillId="34" borderId="132" xfId="58" applyFont="1" applyFill="1" applyBorder="1" applyAlignment="1">
      <alignment horizontal="center" vertical="center"/>
      <protection/>
    </xf>
    <xf numFmtId="0" fontId="0" fillId="34" borderId="133" xfId="58" applyFont="1" applyFill="1" applyBorder="1" applyAlignment="1">
      <alignment horizontal="center" vertical="center"/>
      <protection/>
    </xf>
    <xf numFmtId="0" fontId="0" fillId="34" borderId="134" xfId="58" applyFont="1" applyFill="1" applyBorder="1" applyAlignment="1">
      <alignment horizontal="center" vertical="center"/>
      <protection/>
    </xf>
    <xf numFmtId="0" fontId="0" fillId="34" borderId="135" xfId="58" applyFont="1" applyFill="1" applyBorder="1" applyAlignment="1">
      <alignment horizontal="center" vertical="center"/>
      <protection/>
    </xf>
    <xf numFmtId="0" fontId="126" fillId="35" borderId="0" xfId="0" applyFont="1" applyFill="1" applyBorder="1" applyAlignment="1">
      <alignment vertical="center"/>
    </xf>
    <xf numFmtId="0" fontId="0" fillId="34" borderId="136" xfId="58" applyFont="1" applyFill="1" applyBorder="1" applyAlignment="1">
      <alignment horizontal="left" vertical="center" indent="1"/>
      <protection/>
    </xf>
    <xf numFmtId="0" fontId="0" fillId="34" borderId="137" xfId="58" applyFont="1" applyFill="1" applyBorder="1" applyAlignment="1">
      <alignment horizontal="left" vertical="center" indent="1"/>
      <protection/>
    </xf>
    <xf numFmtId="0" fontId="126" fillId="35" borderId="0" xfId="0" applyFont="1" applyFill="1" applyBorder="1" applyAlignment="1">
      <alignment horizontal="center" vertical="center"/>
    </xf>
    <xf numFmtId="0" fontId="126" fillId="35" borderId="0" xfId="0" applyFont="1" applyFill="1" applyBorder="1" applyAlignment="1">
      <alignment horizontal="left" vertical="center" indent="1"/>
    </xf>
    <xf numFmtId="0" fontId="0" fillId="36" borderId="138" xfId="58" applyFont="1" applyFill="1" applyBorder="1" applyAlignment="1">
      <alignment horizontal="left" vertical="center" indent="1"/>
      <protection/>
    </xf>
    <xf numFmtId="0" fontId="0" fillId="36" borderId="139" xfId="58" applyFont="1" applyFill="1" applyBorder="1" applyAlignment="1">
      <alignment vertical="center"/>
      <protection/>
    </xf>
    <xf numFmtId="0" fontId="0" fillId="36" borderId="140" xfId="58" applyFont="1" applyFill="1" applyBorder="1" applyAlignment="1">
      <alignment horizontal="center" vertical="center"/>
      <protection/>
    </xf>
    <xf numFmtId="0" fontId="0" fillId="36" borderId="141" xfId="58" applyFont="1" applyFill="1" applyBorder="1" applyAlignment="1">
      <alignment horizontal="center" vertical="center"/>
      <protection/>
    </xf>
    <xf numFmtId="0" fontId="0" fillId="36" borderId="142" xfId="58" applyFont="1" applyFill="1" applyBorder="1" applyAlignment="1">
      <alignment horizontal="center" vertical="center"/>
      <protection/>
    </xf>
    <xf numFmtId="0" fontId="0" fillId="36" borderId="143" xfId="58" applyFont="1" applyFill="1" applyBorder="1" applyAlignment="1">
      <alignment horizontal="center" vertical="center"/>
      <protection/>
    </xf>
    <xf numFmtId="0" fontId="0" fillId="36" borderId="144" xfId="58" applyFont="1" applyFill="1" applyBorder="1" applyAlignment="1">
      <alignment horizontal="center" vertical="center"/>
      <protection/>
    </xf>
    <xf numFmtId="0" fontId="126" fillId="35" borderId="0" xfId="58" applyFont="1" applyFill="1" applyBorder="1" applyAlignment="1">
      <alignment horizontal="left"/>
      <protection/>
    </xf>
    <xf numFmtId="0" fontId="0" fillId="36" borderId="145" xfId="58" applyFont="1" applyFill="1" applyBorder="1" applyAlignment="1">
      <alignment horizontal="left" vertical="center" indent="1"/>
      <protection/>
    </xf>
    <xf numFmtId="0" fontId="0" fillId="36" borderId="146" xfId="58" applyFont="1" applyFill="1" applyBorder="1" applyAlignment="1">
      <alignment vertical="center"/>
      <protection/>
    </xf>
    <xf numFmtId="0" fontId="0" fillId="36" borderId="147" xfId="58" applyFont="1" applyFill="1" applyBorder="1" applyAlignment="1">
      <alignment horizontal="center" vertical="center"/>
      <protection/>
    </xf>
    <xf numFmtId="0" fontId="0" fillId="36" borderId="148" xfId="58" applyFont="1" applyFill="1" applyBorder="1" applyAlignment="1">
      <alignment horizontal="center" vertical="center"/>
      <protection/>
    </xf>
    <xf numFmtId="0" fontId="0" fillId="36" borderId="149" xfId="58" applyFont="1" applyFill="1" applyBorder="1" applyAlignment="1">
      <alignment horizontal="center" vertical="center"/>
      <protection/>
    </xf>
    <xf numFmtId="0" fontId="0" fillId="36" borderId="150" xfId="58" applyFont="1" applyFill="1" applyBorder="1" applyAlignment="1">
      <alignment horizontal="center" vertical="center"/>
      <protection/>
    </xf>
    <xf numFmtId="0" fontId="0" fillId="36" borderId="151" xfId="58" applyFont="1" applyFill="1" applyBorder="1" applyAlignment="1">
      <alignment horizontal="center" vertical="center"/>
      <protection/>
    </xf>
    <xf numFmtId="0" fontId="0" fillId="35" borderId="0" xfId="58" applyFont="1" applyFill="1" applyBorder="1" applyAlignment="1">
      <alignment horizontal="center" vertical="center"/>
      <protection/>
    </xf>
    <xf numFmtId="0" fontId="134" fillId="35" borderId="0" xfId="58" applyFont="1" applyFill="1" applyBorder="1" applyAlignment="1">
      <alignment vertical="center"/>
      <protection/>
    </xf>
    <xf numFmtId="0" fontId="134" fillId="35" borderId="0" xfId="58" applyFont="1" applyFill="1" applyBorder="1">
      <alignment/>
      <protection/>
    </xf>
    <xf numFmtId="0" fontId="4" fillId="35" borderId="0" xfId="58" applyFont="1" applyFill="1" applyBorder="1">
      <alignment/>
      <protection/>
    </xf>
    <xf numFmtId="0" fontId="4" fillId="35" borderId="0" xfId="58" applyFont="1" applyFill="1" applyBorder="1" applyAlignment="1">
      <alignment vertical="center"/>
      <protection/>
    </xf>
    <xf numFmtId="0" fontId="4" fillId="35" borderId="0" xfId="58" applyFont="1" applyFill="1" applyBorder="1" applyAlignment="1">
      <alignment horizontal="center" vertical="center"/>
      <protection/>
    </xf>
    <xf numFmtId="0" fontId="1" fillId="34" borderId="152" xfId="58" applyFont="1" applyFill="1" applyBorder="1" applyAlignment="1">
      <alignment horizontal="left" vertical="center" indent="1"/>
      <protection/>
    </xf>
    <xf numFmtId="0" fontId="2" fillId="0" borderId="153" xfId="58" applyFont="1" applyFill="1" applyBorder="1" applyAlignment="1" applyProtection="1">
      <alignment horizontal="center" vertical="center"/>
      <protection locked="0"/>
    </xf>
    <xf numFmtId="0" fontId="2" fillId="0" borderId="154" xfId="58" applyFont="1" applyFill="1" applyBorder="1" applyAlignment="1" applyProtection="1">
      <alignment horizontal="center" vertical="center"/>
      <protection locked="0"/>
    </xf>
    <xf numFmtId="0" fontId="2" fillId="0" borderId="155" xfId="58" applyFont="1" applyFill="1" applyBorder="1" applyAlignment="1" applyProtection="1">
      <alignment horizontal="center" vertical="center"/>
      <protection locked="0"/>
    </xf>
    <xf numFmtId="0" fontId="2" fillId="0" borderId="156" xfId="58" applyFont="1" applyFill="1" applyBorder="1" applyAlignment="1" applyProtection="1">
      <alignment horizontal="center" vertical="center"/>
      <protection locked="0"/>
    </xf>
    <xf numFmtId="0" fontId="2" fillId="0" borderId="157" xfId="58" applyFont="1" applyFill="1" applyBorder="1" applyAlignment="1" applyProtection="1">
      <alignment horizontal="center" vertical="center"/>
      <protection locked="0"/>
    </xf>
    <xf numFmtId="0" fontId="126" fillId="35" borderId="0" xfId="0" applyFont="1" applyFill="1" applyBorder="1" applyAlignment="1">
      <alignment horizontal="left" vertical="center"/>
    </xf>
    <xf numFmtId="0" fontId="0" fillId="35" borderId="0" xfId="58" applyFont="1" applyFill="1" applyAlignment="1">
      <alignment horizontal="center"/>
      <protection/>
    </xf>
    <xf numFmtId="0" fontId="4" fillId="35" borderId="0" xfId="58" applyFont="1" applyFill="1" applyBorder="1" applyAlignment="1">
      <alignment horizontal="center"/>
      <protection/>
    </xf>
    <xf numFmtId="0" fontId="0" fillId="35" borderId="0" xfId="58" applyFont="1" applyFill="1" applyAlignment="1">
      <alignment horizontal="center" vertical="center"/>
      <protection/>
    </xf>
    <xf numFmtId="15" fontId="126" fillId="35" borderId="0" xfId="0" applyNumberFormat="1" applyFont="1" applyFill="1" applyBorder="1" applyAlignment="1">
      <alignment horizontal="center" vertical="center"/>
    </xf>
    <xf numFmtId="0" fontId="0" fillId="35" borderId="0" xfId="58" applyFont="1" applyFill="1" applyBorder="1" applyAlignment="1">
      <alignment vertical="center"/>
      <protection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15" fontId="0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left" vertical="center" indent="1"/>
    </xf>
    <xf numFmtId="0" fontId="0" fillId="35" borderId="0" xfId="0" applyFont="1" applyFill="1" applyBorder="1" applyAlignment="1">
      <alignment horizontal="left" vertical="center"/>
    </xf>
    <xf numFmtId="0" fontId="4" fillId="0" borderId="0" xfId="58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1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" fontId="0" fillId="0" borderId="0" xfId="58" applyNumberFormat="1" applyFont="1" applyFill="1" applyAlignment="1">
      <alignment horizontal="center"/>
      <protection/>
    </xf>
    <xf numFmtId="0" fontId="70" fillId="0" borderId="0" xfId="0" applyFont="1" applyFill="1" applyBorder="1" applyAlignment="1">
      <alignment horizontal="left" vertical="center"/>
    </xf>
    <xf numFmtId="1" fontId="0" fillId="0" borderId="0" xfId="58" applyNumberFormat="1" applyFont="1" applyFill="1" applyAlignment="1">
      <alignment/>
      <protection/>
    </xf>
    <xf numFmtId="0" fontId="4" fillId="0" borderId="0" xfId="58" applyFont="1" applyFill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4" fillId="0" borderId="0" xfId="58" applyFont="1" applyFill="1" applyBorder="1" applyAlignment="1">
      <alignment horizontal="center"/>
      <protection/>
    </xf>
    <xf numFmtId="0" fontId="0" fillId="0" borderId="0" xfId="58" applyFont="1" applyBorder="1" applyAlignment="1">
      <alignment horizontal="center"/>
      <protection/>
    </xf>
    <xf numFmtId="0" fontId="65" fillId="33" borderId="0" xfId="58" applyFont="1" applyFill="1" applyAlignment="1" applyProtection="1">
      <alignment horizontal="left" vertical="center" indent="1"/>
      <protection/>
    </xf>
    <xf numFmtId="0" fontId="5" fillId="33" borderId="0" xfId="58" applyFont="1" applyFill="1" applyAlignment="1" applyProtection="1">
      <alignment horizontal="center" vertical="center" wrapText="1"/>
      <protection/>
    </xf>
    <xf numFmtId="0" fontId="67" fillId="33" borderId="0" xfId="58" applyFont="1" applyFill="1" applyBorder="1" applyAlignment="1" applyProtection="1">
      <alignment horizontal="center" vertical="center" wrapText="1"/>
      <protection/>
    </xf>
    <xf numFmtId="0" fontId="54" fillId="33" borderId="0" xfId="0" applyFont="1" applyFill="1" applyAlignment="1" applyProtection="1">
      <alignment horizontal="center"/>
      <protection/>
    </xf>
    <xf numFmtId="0" fontId="32" fillId="40" borderId="158" xfId="53" applyFont="1" applyFill="1" applyBorder="1" applyAlignment="1" applyProtection="1">
      <alignment horizontal="center" vertical="center"/>
      <protection locked="0"/>
    </xf>
    <xf numFmtId="0" fontId="32" fillId="40" borderId="159" xfId="53" applyFont="1" applyFill="1" applyBorder="1" applyAlignment="1" applyProtection="1" quotePrefix="1">
      <alignment horizontal="center" vertical="center"/>
      <protection locked="0"/>
    </xf>
    <xf numFmtId="0" fontId="32" fillId="40" borderId="160" xfId="53" applyFont="1" applyFill="1" applyBorder="1" applyAlignment="1" applyProtection="1" quotePrefix="1">
      <alignment horizontal="center" vertical="center"/>
      <protection locked="0"/>
    </xf>
    <xf numFmtId="0" fontId="32" fillId="40" borderId="161" xfId="53" applyFont="1" applyFill="1" applyBorder="1" applyAlignment="1" applyProtection="1" quotePrefix="1">
      <alignment horizontal="center" vertical="center"/>
      <protection locked="0"/>
    </xf>
    <xf numFmtId="0" fontId="32" fillId="40" borderId="162" xfId="53" applyFont="1" applyFill="1" applyBorder="1" applyAlignment="1" applyProtection="1" quotePrefix="1">
      <alignment horizontal="center" vertical="center"/>
      <protection locked="0"/>
    </xf>
    <xf numFmtId="0" fontId="32" fillId="40" borderId="163" xfId="53" applyFont="1" applyFill="1" applyBorder="1" applyAlignment="1" applyProtection="1" quotePrefix="1">
      <alignment horizontal="center" vertical="center"/>
      <protection locked="0"/>
    </xf>
    <xf numFmtId="0" fontId="65" fillId="33" borderId="0" xfId="0" applyFont="1" applyFill="1" applyAlignment="1" applyProtection="1">
      <alignment horizontal="center"/>
      <protection/>
    </xf>
    <xf numFmtId="0" fontId="39" fillId="33" borderId="0" xfId="58" applyFont="1" applyFill="1" applyAlignment="1" applyProtection="1">
      <alignment horizontal="center" vertical="center"/>
      <protection/>
    </xf>
    <xf numFmtId="0" fontId="2" fillId="34" borderId="164" xfId="58" applyFont="1" applyFill="1" applyBorder="1" applyAlignment="1" applyProtection="1">
      <alignment horizontal="left" vertical="center" indent="1"/>
      <protection locked="0"/>
    </xf>
    <xf numFmtId="0" fontId="60" fillId="33" borderId="0" xfId="58" applyFont="1" applyFill="1" applyAlignment="1" applyProtection="1">
      <alignment horizontal="left" vertical="top" wrapText="1"/>
      <protection/>
    </xf>
    <xf numFmtId="0" fontId="2" fillId="34" borderId="152" xfId="58" applyFont="1" applyFill="1" applyBorder="1" applyAlignment="1" applyProtection="1">
      <alignment horizontal="left" vertical="center" indent="1"/>
      <protection locked="0"/>
    </xf>
    <xf numFmtId="0" fontId="2" fillId="34" borderId="165" xfId="58" applyFont="1" applyFill="1" applyBorder="1" applyAlignment="1" applyProtection="1">
      <alignment horizontal="left" vertical="center" indent="1"/>
      <protection locked="0"/>
    </xf>
    <xf numFmtId="0" fontId="60" fillId="33" borderId="0" xfId="58" applyFont="1" applyFill="1" applyAlignment="1" applyProtection="1">
      <alignment horizontal="left" vertical="top"/>
      <protection/>
    </xf>
    <xf numFmtId="15" fontId="2" fillId="34" borderId="152" xfId="58" applyNumberFormat="1" applyFont="1" applyFill="1" applyBorder="1" applyAlignment="1" applyProtection="1">
      <alignment horizontal="left" vertical="center" indent="1"/>
      <protection locked="0"/>
    </xf>
    <xf numFmtId="15" fontId="2" fillId="34" borderId="166" xfId="58" applyNumberFormat="1" applyFont="1" applyFill="1" applyBorder="1" applyAlignment="1" applyProtection="1">
      <alignment horizontal="left" vertical="center" indent="1"/>
      <protection locked="0"/>
    </xf>
    <xf numFmtId="15" fontId="2" fillId="34" borderId="165" xfId="58" applyNumberFormat="1" applyFont="1" applyFill="1" applyBorder="1" applyAlignment="1" applyProtection="1">
      <alignment horizontal="left" vertical="center" indent="1"/>
      <protection locked="0"/>
    </xf>
    <xf numFmtId="0" fontId="54" fillId="33" borderId="0" xfId="58" applyFont="1" applyFill="1" applyAlignment="1" applyProtection="1">
      <alignment horizontal="center" vertical="center" wrapText="1"/>
      <protection/>
    </xf>
    <xf numFmtId="0" fontId="30" fillId="33" borderId="167" xfId="58" applyFont="1" applyFill="1" applyBorder="1" applyAlignment="1">
      <alignment horizontal="center"/>
      <protection/>
    </xf>
    <xf numFmtId="0" fontId="30" fillId="33" borderId="168" xfId="58" applyFont="1" applyFill="1" applyBorder="1" applyAlignment="1">
      <alignment horizontal="center"/>
      <protection/>
    </xf>
    <xf numFmtId="0" fontId="30" fillId="33" borderId="169" xfId="58" applyFont="1" applyFill="1" applyBorder="1" applyAlignment="1">
      <alignment horizontal="center"/>
      <protection/>
    </xf>
    <xf numFmtId="0" fontId="8" fillId="33" borderId="170" xfId="58" applyFont="1" applyFill="1" applyBorder="1" applyAlignment="1">
      <alignment horizontal="center" vertical="center"/>
      <protection/>
    </xf>
    <xf numFmtId="0" fontId="8" fillId="33" borderId="15" xfId="58" applyFont="1" applyFill="1" applyBorder="1" applyAlignment="1">
      <alignment horizontal="center" vertical="center"/>
      <protection/>
    </xf>
    <xf numFmtId="189" fontId="66" fillId="33" borderId="0" xfId="58" applyNumberFormat="1" applyFont="1" applyFill="1" applyBorder="1" applyAlignment="1">
      <alignment horizontal="center" vertical="center" wrapText="1"/>
      <protection/>
    </xf>
    <xf numFmtId="0" fontId="20" fillId="33" borderId="167" xfId="58" applyFont="1" applyFill="1" applyBorder="1" applyAlignment="1">
      <alignment horizontal="center"/>
      <protection/>
    </xf>
    <xf numFmtId="0" fontId="20" fillId="33" borderId="18" xfId="58" applyFont="1" applyFill="1" applyBorder="1" applyAlignment="1">
      <alignment horizontal="center"/>
      <protection/>
    </xf>
    <xf numFmtId="0" fontId="26" fillId="33" borderId="171" xfId="58" applyFont="1" applyFill="1" applyBorder="1" applyAlignment="1">
      <alignment horizontal="center" vertical="center"/>
      <protection/>
    </xf>
    <xf numFmtId="0" fontId="26" fillId="33" borderId="172" xfId="58" applyFont="1" applyFill="1" applyBorder="1" applyAlignment="1">
      <alignment horizontal="center" vertical="center"/>
      <protection/>
    </xf>
    <xf numFmtId="0" fontId="41" fillId="33" borderId="169" xfId="58" applyFont="1" applyFill="1" applyBorder="1" applyAlignment="1">
      <alignment horizontal="right"/>
      <protection/>
    </xf>
    <xf numFmtId="0" fontId="41" fillId="33" borderId="0" xfId="58" applyFont="1" applyFill="1" applyBorder="1" applyAlignment="1">
      <alignment horizontal="right"/>
      <protection/>
    </xf>
    <xf numFmtId="0" fontId="14" fillId="33" borderId="26" xfId="58" applyFont="1" applyFill="1" applyBorder="1" applyAlignment="1">
      <alignment horizontal="center"/>
      <protection/>
    </xf>
    <xf numFmtId="0" fontId="14" fillId="33" borderId="169" xfId="58" applyFont="1" applyFill="1" applyBorder="1" applyAlignment="1">
      <alignment horizontal="center"/>
      <protection/>
    </xf>
    <xf numFmtId="0" fontId="14" fillId="33" borderId="19" xfId="58" applyFont="1" applyFill="1" applyBorder="1" applyAlignment="1">
      <alignment horizontal="center"/>
      <protection/>
    </xf>
    <xf numFmtId="0" fontId="14" fillId="33" borderId="0" xfId="58" applyFont="1" applyFill="1" applyBorder="1" applyAlignment="1">
      <alignment horizontal="center"/>
      <protection/>
    </xf>
    <xf numFmtId="15" fontId="37" fillId="33" borderId="0" xfId="58" applyNumberFormat="1" applyFont="1" applyFill="1" applyBorder="1" applyAlignment="1">
      <alignment horizontal="center"/>
      <protection/>
    </xf>
    <xf numFmtId="0" fontId="8" fillId="33" borderId="15" xfId="58" applyFont="1" applyFill="1" applyBorder="1" applyAlignment="1">
      <alignment horizontal="right" vertical="center"/>
      <protection/>
    </xf>
    <xf numFmtId="0" fontId="30" fillId="33" borderId="0" xfId="58" applyFont="1" applyFill="1" applyBorder="1" applyAlignment="1">
      <alignment horizontal="center"/>
      <protection/>
    </xf>
    <xf numFmtId="0" fontId="3" fillId="41" borderId="173" xfId="58" applyFont="1" applyFill="1" applyBorder="1" applyAlignment="1">
      <alignment vertical="center"/>
      <protection/>
    </xf>
    <xf numFmtId="0" fontId="3" fillId="41" borderId="174" xfId="58" applyFont="1" applyFill="1" applyBorder="1" applyAlignment="1">
      <alignment vertical="center"/>
      <protection/>
    </xf>
    <xf numFmtId="0" fontId="33" fillId="41" borderId="174" xfId="58" applyFont="1" applyFill="1" applyBorder="1" applyAlignment="1">
      <alignment horizontal="left" vertical="center"/>
      <protection/>
    </xf>
    <xf numFmtId="0" fontId="33" fillId="41" borderId="175" xfId="58" applyFont="1" applyFill="1" applyBorder="1" applyAlignment="1">
      <alignment horizontal="left" vertical="center"/>
      <protection/>
    </xf>
    <xf numFmtId="0" fontId="30" fillId="33" borderId="18" xfId="58" applyFont="1" applyFill="1" applyBorder="1" applyAlignment="1">
      <alignment horizontal="center"/>
      <protection/>
    </xf>
    <xf numFmtId="0" fontId="31" fillId="33" borderId="0" xfId="58" applyFont="1" applyFill="1" applyBorder="1" applyAlignment="1">
      <alignment horizontal="center"/>
      <protection/>
    </xf>
    <xf numFmtId="0" fontId="31" fillId="33" borderId="176" xfId="58" applyFont="1" applyFill="1" applyBorder="1" applyAlignment="1">
      <alignment horizontal="center"/>
      <protection/>
    </xf>
    <xf numFmtId="0" fontId="33" fillId="42" borderId="177" xfId="58" applyFont="1" applyFill="1" applyBorder="1" applyAlignment="1">
      <alignment horizontal="left" vertical="center"/>
      <protection/>
    </xf>
    <xf numFmtId="0" fontId="33" fillId="42" borderId="178" xfId="58" applyFont="1" applyFill="1" applyBorder="1" applyAlignment="1">
      <alignment horizontal="left" vertical="center"/>
      <protection/>
    </xf>
    <xf numFmtId="0" fontId="31" fillId="33" borderId="179" xfId="58" applyFont="1" applyFill="1" applyBorder="1" applyAlignment="1">
      <alignment horizontal="center"/>
      <protection/>
    </xf>
    <xf numFmtId="0" fontId="31" fillId="33" borderId="180" xfId="58" applyFont="1" applyFill="1" applyBorder="1" applyAlignment="1">
      <alignment horizontal="center"/>
      <protection/>
    </xf>
    <xf numFmtId="0" fontId="3" fillId="42" borderId="181" xfId="58" applyFont="1" applyFill="1" applyBorder="1" applyAlignment="1">
      <alignment vertical="center"/>
      <protection/>
    </xf>
    <xf numFmtId="0" fontId="3" fillId="42" borderId="177" xfId="58" applyFont="1" applyFill="1" applyBorder="1" applyAlignment="1">
      <alignment vertical="center"/>
      <protection/>
    </xf>
    <xf numFmtId="0" fontId="31" fillId="33" borderId="20" xfId="58" applyFont="1" applyFill="1" applyBorder="1" applyAlignment="1">
      <alignment horizontal="center"/>
      <protection/>
    </xf>
    <xf numFmtId="0" fontId="8" fillId="33" borderId="182" xfId="58" applyFont="1" applyFill="1" applyBorder="1" applyAlignment="1">
      <alignment horizontal="center" vertical="center"/>
      <protection/>
    </xf>
    <xf numFmtId="0" fontId="8" fillId="33" borderId="17" xfId="58" applyFont="1" applyFill="1" applyBorder="1" applyAlignment="1">
      <alignment horizontal="center" vertical="center"/>
      <protection/>
    </xf>
    <xf numFmtId="0" fontId="8" fillId="33" borderId="17" xfId="58" applyFont="1" applyFill="1" applyBorder="1" applyAlignment="1">
      <alignment horizontal="right" vertical="center"/>
      <protection/>
    </xf>
    <xf numFmtId="0" fontId="26" fillId="33" borderId="183" xfId="58" applyFont="1" applyFill="1" applyBorder="1" applyAlignment="1">
      <alignment horizontal="center" vertical="center"/>
      <protection/>
    </xf>
    <xf numFmtId="0" fontId="26" fillId="33" borderId="184" xfId="58" applyFont="1" applyFill="1" applyBorder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173" fontId="11" fillId="33" borderId="0" xfId="58" applyNumberFormat="1" applyFont="1" applyFill="1" applyBorder="1" applyAlignment="1">
      <alignment horizontal="center"/>
      <protection/>
    </xf>
    <xf numFmtId="0" fontId="3" fillId="33" borderId="0" xfId="58" applyFont="1" applyFill="1" applyBorder="1" applyAlignment="1">
      <alignment horizontal="center"/>
      <protection/>
    </xf>
    <xf numFmtId="0" fontId="10" fillId="0" borderId="0" xfId="58" applyFont="1" applyFill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17" fillId="33" borderId="27" xfId="58" applyFont="1" applyFill="1" applyBorder="1" applyAlignment="1">
      <alignment horizontal="center"/>
      <protection/>
    </xf>
    <xf numFmtId="0" fontId="17" fillId="33" borderId="176" xfId="58" applyFont="1" applyFill="1" applyBorder="1" applyAlignment="1">
      <alignment horizontal="center"/>
      <protection/>
    </xf>
    <xf numFmtId="0" fontId="17" fillId="33" borderId="21" xfId="58" applyFont="1" applyFill="1" applyBorder="1" applyAlignment="1">
      <alignment horizontal="center"/>
      <protection/>
    </xf>
    <xf numFmtId="0" fontId="17" fillId="33" borderId="0" xfId="58" applyFont="1" applyFill="1" applyBorder="1" applyAlignment="1">
      <alignment horizontal="center"/>
      <protection/>
    </xf>
    <xf numFmtId="0" fontId="11" fillId="33" borderId="0" xfId="58" applyFont="1" applyFill="1" applyBorder="1" applyAlignment="1">
      <alignment horizontal="center"/>
      <protection/>
    </xf>
    <xf numFmtId="0" fontId="41" fillId="33" borderId="176" xfId="58" applyFont="1" applyFill="1" applyBorder="1" applyAlignment="1">
      <alignment horizontal="right"/>
      <protection/>
    </xf>
    <xf numFmtId="0" fontId="0" fillId="33" borderId="0" xfId="58" applyFont="1" applyFill="1" applyBorder="1" applyAlignment="1">
      <alignment horizontal="right"/>
      <protection/>
    </xf>
    <xf numFmtId="0" fontId="20" fillId="33" borderId="179" xfId="58" applyFont="1" applyFill="1" applyBorder="1" applyAlignment="1">
      <alignment horizontal="center"/>
      <protection/>
    </xf>
    <xf numFmtId="0" fontId="20" fillId="33" borderId="20" xfId="58" applyFont="1" applyFill="1" applyBorder="1" applyAlignment="1">
      <alignment horizontal="center"/>
      <protection/>
    </xf>
    <xf numFmtId="0" fontId="61" fillId="33" borderId="0" xfId="58" applyFont="1" applyFill="1" applyBorder="1" applyAlignment="1">
      <alignment horizontal="center" vertical="center" wrapText="1"/>
      <protection/>
    </xf>
    <xf numFmtId="0" fontId="58" fillId="33" borderId="21" xfId="58" applyFont="1" applyFill="1" applyBorder="1" applyAlignment="1">
      <alignment horizontal="center" vertical="center" wrapText="1"/>
      <protection/>
    </xf>
    <xf numFmtId="0" fontId="58" fillId="33" borderId="0" xfId="58" applyFont="1" applyFill="1" applyBorder="1" applyAlignment="1">
      <alignment horizontal="center" vertical="center" wrapText="1"/>
      <protection/>
    </xf>
    <xf numFmtId="0" fontId="58" fillId="33" borderId="18" xfId="58" applyFont="1" applyFill="1" applyBorder="1" applyAlignment="1">
      <alignment horizontal="center" vertical="center" wrapText="1"/>
      <protection/>
    </xf>
    <xf numFmtId="0" fontId="53" fillId="33" borderId="185" xfId="58" applyFont="1" applyFill="1" applyBorder="1" applyAlignment="1">
      <alignment horizontal="center" vertical="center" wrapText="1"/>
      <protection/>
    </xf>
    <xf numFmtId="0" fontId="53" fillId="33" borderId="186" xfId="58" applyFont="1" applyFill="1" applyBorder="1" applyAlignment="1">
      <alignment horizontal="center" vertical="center" wrapText="1"/>
      <protection/>
    </xf>
    <xf numFmtId="0" fontId="53" fillId="33" borderId="187" xfId="58" applyFont="1" applyFill="1" applyBorder="1" applyAlignment="1">
      <alignment horizontal="center" vertical="center" wrapText="1"/>
      <protection/>
    </xf>
    <xf numFmtId="0" fontId="53" fillId="33" borderId="188" xfId="58" applyFont="1" applyFill="1" applyBorder="1" applyAlignment="1">
      <alignment horizontal="center" vertical="center" wrapText="1"/>
      <protection/>
    </xf>
    <xf numFmtId="0" fontId="5" fillId="33" borderId="0" xfId="58" applyFont="1" applyFill="1" applyBorder="1" applyAlignment="1">
      <alignment horizontal="center" vertical="center"/>
      <protection/>
    </xf>
    <xf numFmtId="0" fontId="72" fillId="33" borderId="186" xfId="58" applyFont="1" applyFill="1" applyBorder="1" applyAlignment="1">
      <alignment horizontal="center" vertical="center"/>
      <protection/>
    </xf>
    <xf numFmtId="0" fontId="71" fillId="33" borderId="188" xfId="58" applyFont="1" applyFill="1" applyBorder="1" applyAlignment="1">
      <alignment horizontal="center" vertical="center"/>
      <protection/>
    </xf>
    <xf numFmtId="0" fontId="9" fillId="34" borderId="0" xfId="58" applyFont="1" applyFill="1" applyBorder="1" applyAlignment="1">
      <alignment horizontal="center" vertical="center"/>
      <protection/>
    </xf>
    <xf numFmtId="0" fontId="32" fillId="40" borderId="159" xfId="53" applyFont="1" applyFill="1" applyBorder="1" applyAlignment="1" applyProtection="1">
      <alignment horizontal="center" vertical="center"/>
      <protection locked="0"/>
    </xf>
    <xf numFmtId="0" fontId="32" fillId="40" borderId="160" xfId="53" applyFont="1" applyFill="1" applyBorder="1" applyAlignment="1" applyProtection="1">
      <alignment horizontal="center" vertical="center"/>
      <protection locked="0"/>
    </xf>
    <xf numFmtId="0" fontId="32" fillId="40" borderId="161" xfId="53" applyFont="1" applyFill="1" applyBorder="1" applyAlignment="1" applyProtection="1">
      <alignment horizontal="center" vertical="center"/>
      <protection locked="0"/>
    </xf>
    <xf numFmtId="0" fontId="32" fillId="40" borderId="162" xfId="53" applyFont="1" applyFill="1" applyBorder="1" applyAlignment="1" applyProtection="1">
      <alignment horizontal="center" vertical="center"/>
      <protection locked="0"/>
    </xf>
    <xf numFmtId="0" fontId="32" fillId="40" borderId="163" xfId="53" applyFont="1" applyFill="1" applyBorder="1" applyAlignment="1" applyProtection="1">
      <alignment horizontal="center" vertical="center"/>
      <protection locked="0"/>
    </xf>
    <xf numFmtId="0" fontId="53" fillId="33" borderId="0" xfId="58" applyFont="1" applyFill="1" applyBorder="1" applyAlignment="1">
      <alignment horizontal="center" vertical="center"/>
      <protection/>
    </xf>
    <xf numFmtId="0" fontId="59" fillId="33" borderId="189" xfId="58" applyFont="1" applyFill="1" applyBorder="1" applyAlignment="1">
      <alignment horizontal="center" vertical="center"/>
      <protection/>
    </xf>
    <xf numFmtId="0" fontId="59" fillId="33" borderId="190" xfId="58" applyFont="1" applyFill="1" applyBorder="1" applyAlignment="1">
      <alignment horizontal="center" vertical="center"/>
      <protection/>
    </xf>
    <xf numFmtId="0" fontId="59" fillId="33" borderId="191" xfId="58" applyFont="1" applyFill="1" applyBorder="1" applyAlignment="1">
      <alignment horizontal="center" vertical="center"/>
      <protection/>
    </xf>
    <xf numFmtId="0" fontId="59" fillId="33" borderId="192" xfId="58" applyFont="1" applyFill="1" applyBorder="1" applyAlignment="1">
      <alignment horizontal="center" vertical="center"/>
      <protection/>
    </xf>
    <xf numFmtId="189" fontId="68" fillId="33" borderId="0" xfId="58" applyNumberFormat="1" applyFont="1" applyFill="1" applyBorder="1" applyAlignment="1">
      <alignment horizontal="center" vertical="center" wrapText="1"/>
      <protection/>
    </xf>
    <xf numFmtId="15" fontId="0" fillId="0" borderId="0" xfId="0" applyNumberFormat="1" applyFont="1" applyFill="1" applyBorder="1" applyAlignment="1">
      <alignment horizontal="center" vertical="center"/>
    </xf>
    <xf numFmtId="1" fontId="0" fillId="0" borderId="0" xfId="58" applyNumberFormat="1" applyFont="1" applyFill="1" applyAlignment="1">
      <alignment horizontal="center"/>
      <protection/>
    </xf>
    <xf numFmtId="15" fontId="70" fillId="0" borderId="0" xfId="0" applyNumberFormat="1" applyFont="1" applyFill="1" applyBorder="1" applyAlignment="1">
      <alignment horizontal="center" vertical="center"/>
    </xf>
    <xf numFmtId="0" fontId="0" fillId="34" borderId="193" xfId="58" applyFont="1" applyFill="1" applyBorder="1" applyAlignment="1">
      <alignment horizontal="left" vertical="center" indent="1"/>
      <protection/>
    </xf>
    <xf numFmtId="0" fontId="0" fillId="34" borderId="99" xfId="58" applyFont="1" applyFill="1" applyBorder="1" applyAlignment="1">
      <alignment horizontal="left" vertical="center" indent="1"/>
      <protection/>
    </xf>
    <xf numFmtId="0" fontId="126" fillId="35" borderId="0" xfId="58" applyFont="1" applyFill="1" applyBorder="1" applyAlignment="1">
      <alignment horizontal="center" vertical="center"/>
      <protection/>
    </xf>
    <xf numFmtId="2" fontId="126" fillId="35" borderId="0" xfId="58" applyNumberFormat="1" applyFont="1" applyFill="1" applyBorder="1" applyAlignment="1">
      <alignment horizontal="center" vertical="center"/>
      <protection/>
    </xf>
    <xf numFmtId="0" fontId="126" fillId="35" borderId="44" xfId="58" applyFont="1" applyFill="1" applyBorder="1" applyAlignment="1" applyProtection="1">
      <alignment horizontal="center"/>
      <protection locked="0"/>
    </xf>
    <xf numFmtId="0" fontId="1" fillId="34" borderId="194" xfId="58" applyFont="1" applyFill="1" applyBorder="1" applyAlignment="1">
      <alignment horizontal="center" vertical="center"/>
      <protection/>
    </xf>
    <xf numFmtId="0" fontId="1" fillId="34" borderId="195" xfId="58" applyFont="1" applyFill="1" applyBorder="1" applyAlignment="1">
      <alignment horizontal="center" vertical="center"/>
      <protection/>
    </xf>
    <xf numFmtId="0" fontId="46" fillId="35" borderId="0" xfId="58" applyFont="1" applyFill="1" applyAlignment="1">
      <alignment horizontal="center" vertical="center" wrapText="1"/>
      <protection/>
    </xf>
    <xf numFmtId="0" fontId="126" fillId="35" borderId="0" xfId="58" applyFont="1" applyFill="1" applyBorder="1" applyAlignment="1">
      <alignment horizontal="left" vertical="top"/>
      <protection/>
    </xf>
    <xf numFmtId="0" fontId="128" fillId="0" borderId="0" xfId="58" applyFont="1" applyFill="1" applyBorder="1" applyAlignment="1">
      <alignment horizontal="left" indent="1"/>
      <protection/>
    </xf>
    <xf numFmtId="0" fontId="46" fillId="35" borderId="0" xfId="58" applyFont="1" applyFill="1" applyAlignment="1">
      <alignment horizontal="center" wrapText="1"/>
      <protection/>
    </xf>
    <xf numFmtId="0" fontId="1" fillId="0" borderId="196" xfId="58" applyFont="1" applyFill="1" applyBorder="1" applyAlignment="1">
      <alignment horizontal="center" vertical="center"/>
      <protection/>
    </xf>
    <xf numFmtId="0" fontId="1" fillId="0" borderId="197" xfId="58" applyFont="1" applyFill="1" applyBorder="1" applyAlignment="1">
      <alignment horizontal="center" vertical="center"/>
      <protection/>
    </xf>
    <xf numFmtId="0" fontId="126" fillId="35" borderId="0" xfId="58" applyFont="1" applyFill="1" applyBorder="1" applyAlignment="1" applyProtection="1">
      <alignment horizontal="center"/>
      <protection locked="0"/>
    </xf>
    <xf numFmtId="1" fontId="7" fillId="0" borderId="0" xfId="58" applyNumberFormat="1" applyFont="1" applyFill="1" applyBorder="1" applyAlignment="1">
      <alignment horizontal="center"/>
      <protection/>
    </xf>
    <xf numFmtId="2" fontId="7" fillId="0" borderId="0" xfId="58" applyNumberFormat="1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 horizontal="center"/>
      <protection/>
    </xf>
    <xf numFmtId="181" fontId="7" fillId="0" borderId="0" xfId="58" applyNumberFormat="1" applyFont="1" applyFill="1" applyBorder="1" applyAlignment="1">
      <alignment horizontal="center"/>
      <protection/>
    </xf>
    <xf numFmtId="0" fontId="51" fillId="36" borderId="52" xfId="58" applyFont="1" applyFill="1" applyBorder="1" applyAlignment="1">
      <alignment horizontal="center" vertical="center"/>
      <protection/>
    </xf>
    <xf numFmtId="2" fontId="51" fillId="36" borderId="52" xfId="58" applyNumberFormat="1" applyFont="1" applyFill="1" applyBorder="1" applyAlignment="1">
      <alignment horizontal="center" vertical="center"/>
      <protection/>
    </xf>
    <xf numFmtId="0" fontId="51" fillId="36" borderId="47" xfId="58" applyFont="1" applyFill="1" applyBorder="1" applyAlignment="1">
      <alignment horizontal="center" vertical="center"/>
      <protection/>
    </xf>
    <xf numFmtId="2" fontId="51" fillId="36" borderId="47" xfId="58" applyNumberFormat="1" applyFont="1" applyFill="1" applyBorder="1" applyAlignment="1">
      <alignment horizontal="center" vertical="center"/>
      <protection/>
    </xf>
    <xf numFmtId="0" fontId="51" fillId="36" borderId="0" xfId="58" applyFont="1" applyFill="1" applyBorder="1" applyAlignment="1">
      <alignment horizontal="center" vertical="center"/>
      <protection/>
    </xf>
    <xf numFmtId="2" fontId="51" fillId="36" borderId="0" xfId="58" applyNumberFormat="1" applyFont="1" applyFill="1" applyBorder="1" applyAlignment="1">
      <alignment horizontal="center" vertical="center"/>
      <protection/>
    </xf>
    <xf numFmtId="0" fontId="74" fillId="0" borderId="0" xfId="58" applyFont="1" applyFill="1" applyBorder="1" applyAlignment="1" applyProtection="1">
      <alignment horizontal="center" vertical="center"/>
      <protection locked="0"/>
    </xf>
    <xf numFmtId="0" fontId="75" fillId="0" borderId="0" xfId="58" applyFont="1" applyFill="1" applyBorder="1" applyAlignment="1" applyProtection="1">
      <alignment horizontal="center" vertical="center"/>
      <protection locked="0"/>
    </xf>
    <xf numFmtId="0" fontId="33" fillId="36" borderId="54" xfId="58" applyFont="1" applyFill="1" applyBorder="1" applyAlignment="1">
      <alignment horizontal="center"/>
      <protection/>
    </xf>
    <xf numFmtId="0" fontId="33" fillId="36" borderId="44" xfId="58" applyFont="1" applyFill="1" applyBorder="1" applyAlignment="1">
      <alignment horizontal="center"/>
      <protection/>
    </xf>
    <xf numFmtId="0" fontId="1" fillId="36" borderId="44" xfId="58" applyFont="1" applyFill="1" applyBorder="1" applyAlignment="1">
      <alignment horizontal="center"/>
      <protection/>
    </xf>
    <xf numFmtId="0" fontId="13" fillId="34" borderId="198" xfId="58" applyFont="1" applyFill="1" applyBorder="1" applyAlignment="1">
      <alignment horizontal="center" vertical="center" wrapText="1"/>
      <protection/>
    </xf>
    <xf numFmtId="0" fontId="13" fillId="34" borderId="199" xfId="58" applyFont="1" applyFill="1" applyBorder="1" applyAlignment="1">
      <alignment horizontal="center" vertical="center" wrapText="1"/>
      <protection/>
    </xf>
    <xf numFmtId="0" fontId="13" fillId="34" borderId="200" xfId="58" applyFont="1" applyFill="1" applyBorder="1" applyAlignment="1">
      <alignment horizontal="center" vertical="center" wrapText="1"/>
      <protection/>
    </xf>
    <xf numFmtId="0" fontId="13" fillId="34" borderId="201" xfId="58" applyFont="1" applyFill="1" applyBorder="1" applyAlignment="1">
      <alignment horizontal="center" vertical="center" wrapText="1"/>
      <protection/>
    </xf>
    <xf numFmtId="0" fontId="34" fillId="34" borderId="199" xfId="58" applyFont="1" applyFill="1" applyBorder="1" applyAlignment="1">
      <alignment horizontal="center" vertical="center"/>
      <protection/>
    </xf>
    <xf numFmtId="0" fontId="34" fillId="34" borderId="202" xfId="58" applyFont="1" applyFill="1" applyBorder="1" applyAlignment="1">
      <alignment horizontal="center" vertical="center"/>
      <protection/>
    </xf>
    <xf numFmtId="0" fontId="34" fillId="34" borderId="201" xfId="58" applyFont="1" applyFill="1" applyBorder="1" applyAlignment="1">
      <alignment horizontal="center" vertical="center"/>
      <protection/>
    </xf>
    <xf numFmtId="0" fontId="34" fillId="34" borderId="203" xfId="58" applyFont="1" applyFill="1" applyBorder="1" applyAlignment="1">
      <alignment horizontal="center" vertical="center"/>
      <protection/>
    </xf>
    <xf numFmtId="0" fontId="1" fillId="36" borderId="47" xfId="58" applyFont="1" applyFill="1" applyBorder="1" applyAlignment="1">
      <alignment horizontal="center"/>
      <protection/>
    </xf>
    <xf numFmtId="0" fontId="0" fillId="36" borderId="204" xfId="58" applyFont="1" applyFill="1" applyBorder="1" applyAlignment="1">
      <alignment horizontal="center" vertical="center"/>
      <protection/>
    </xf>
    <xf numFmtId="0" fontId="0" fillId="36" borderId="205" xfId="58" applyFont="1" applyFill="1" applyBorder="1" applyAlignment="1">
      <alignment horizontal="center" vertical="center"/>
      <protection/>
    </xf>
    <xf numFmtId="0" fontId="0" fillId="36" borderId="206" xfId="58" applyFont="1" applyFill="1" applyBorder="1" applyAlignment="1" applyProtection="1">
      <alignment horizontal="center" textRotation="90"/>
      <protection locked="0"/>
    </xf>
    <xf numFmtId="0" fontId="46" fillId="36" borderId="0" xfId="58" applyFont="1" applyFill="1" applyAlignment="1">
      <alignment horizontal="right" vertical="center"/>
      <protection/>
    </xf>
    <xf numFmtId="0" fontId="0" fillId="36" borderId="204" xfId="58" applyFont="1" applyFill="1" applyBorder="1" applyAlignment="1" applyProtection="1">
      <alignment horizontal="center" textRotation="90"/>
      <protection locked="0"/>
    </xf>
    <xf numFmtId="0" fontId="0" fillId="36" borderId="207" xfId="58" applyFont="1" applyFill="1" applyBorder="1" applyAlignment="1" applyProtection="1">
      <alignment horizontal="center" textRotation="90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5">
    <dxf>
      <font>
        <b/>
        <i val="0"/>
      </font>
    </dxf>
    <dxf>
      <font>
        <b/>
        <i val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auto="1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name val="Cambria"/>
        <color indexed="10"/>
      </font>
      <fill>
        <patternFill>
          <bgColor indexed="9"/>
        </patternFill>
      </fill>
    </dxf>
    <dxf>
      <font>
        <b/>
        <i val="0"/>
        <strike val="0"/>
        <name val="Cambria"/>
        <color indexed="10"/>
      </font>
      <fill>
        <patternFill>
          <bgColor indexed="9"/>
        </patternFill>
      </fill>
    </dxf>
    <dxf>
      <font>
        <color indexed="10"/>
      </font>
    </dxf>
    <dxf>
      <font>
        <color indexed="10"/>
      </font>
    </dxf>
    <dxf>
      <font>
        <b/>
        <i val="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name val="Cambria"/>
        <color indexed="9"/>
      </font>
    </dxf>
    <dxf>
      <font>
        <name val="Cambria"/>
        <color indexed="9"/>
      </font>
    </dxf>
    <dxf>
      <font>
        <color indexed="10"/>
      </font>
    </dxf>
    <dxf>
      <font>
        <color indexed="41"/>
      </font>
    </dxf>
    <dxf>
      <font>
        <color indexed="10"/>
      </font>
    </dxf>
    <dxf>
      <font>
        <color indexed="10"/>
      </font>
    </dxf>
    <dxf>
      <font>
        <color indexed="14"/>
      </font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ont>
        <color indexed="40"/>
      </font>
    </dxf>
    <dxf>
      <font>
        <name val="Cambria"/>
        <color indexed="53"/>
      </font>
    </dxf>
    <dxf>
      <font>
        <color indexed="15"/>
      </font>
    </dxf>
    <dxf>
      <font>
        <color indexed="10"/>
      </font>
    </dxf>
    <dxf>
      <font>
        <b/>
        <i val="0"/>
        <name val="Cambria"/>
        <color rgb="FFFF000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b/>
        <i val="0"/>
        <color rgb="FFFF0000"/>
      </font>
      <border/>
    </dxf>
    <dxf>
      <font>
        <color rgb="FFFF6600"/>
      </font>
      <border/>
    </dxf>
    <dxf>
      <font>
        <color rgb="FFFF00FF"/>
      </font>
      <border>
        <left style="thin">
          <color rgb="FFFF00FF"/>
        </left>
        <right style="thin">
          <color rgb="FFFF00FF"/>
        </right>
        <top style="thin"/>
        <bottom style="thin">
          <color rgb="FFFF00FF"/>
        </bottom>
      </border>
    </dxf>
    <dxf>
      <font>
        <b/>
        <i val="0"/>
        <strike val="0"/>
        <color rgb="FFFF0000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7</xdr:row>
      <xdr:rowOff>85725</xdr:rowOff>
    </xdr:from>
    <xdr:to>
      <xdr:col>17</xdr:col>
      <xdr:colOff>28575</xdr:colOff>
      <xdr:row>8</xdr:row>
      <xdr:rowOff>276225</xdr:rowOff>
    </xdr:to>
    <xdr:sp macro="[0]!ResetScoreboard">
      <xdr:nvSpPr>
        <xdr:cNvPr id="1" name="AutoShape 2"/>
        <xdr:cNvSpPr>
          <a:spLocks/>
        </xdr:cNvSpPr>
      </xdr:nvSpPr>
      <xdr:spPr>
        <a:xfrm>
          <a:off x="10334625" y="2352675"/>
          <a:ext cx="2686050" cy="504825"/>
        </a:xfrm>
        <a:prstGeom prst="bevel">
          <a:avLst/>
        </a:prstGeom>
        <a:solidFill>
          <a:srgbClr val="FFCC00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08000" tIns="72000" rIns="108000" bIns="7200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 SCOREBOARD</a:t>
          </a:r>
        </a:p>
      </xdr:txBody>
    </xdr:sp>
    <xdr:clientData/>
  </xdr:twoCellAnchor>
  <xdr:twoCellAnchor>
    <xdr:from>
      <xdr:col>12</xdr:col>
      <xdr:colOff>352425</xdr:colOff>
      <xdr:row>3</xdr:row>
      <xdr:rowOff>304800</xdr:rowOff>
    </xdr:from>
    <xdr:to>
      <xdr:col>17</xdr:col>
      <xdr:colOff>0</xdr:colOff>
      <xdr:row>5</xdr:row>
      <xdr:rowOff>190500</xdr:rowOff>
    </xdr:to>
    <xdr:sp macro="[0]!ResetData">
      <xdr:nvSpPr>
        <xdr:cNvPr id="2" name="AutoShape 3"/>
        <xdr:cNvSpPr>
          <a:spLocks/>
        </xdr:cNvSpPr>
      </xdr:nvSpPr>
      <xdr:spPr>
        <a:xfrm>
          <a:off x="10296525" y="1314450"/>
          <a:ext cx="2695575" cy="514350"/>
        </a:xfrm>
        <a:prstGeom prst="bevel">
          <a:avLst/>
        </a:prstGeom>
        <a:solidFill>
          <a:srgbClr val="FF9900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08000" tIns="36000" rIns="108000" bIns="3600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RESET DATA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762000</xdr:colOff>
      <xdr:row>55</xdr:row>
      <xdr:rowOff>95250</xdr:rowOff>
    </xdr:from>
    <xdr:to>
      <xdr:col>12</xdr:col>
      <xdr:colOff>504825</xdr:colOff>
      <xdr:row>67</xdr:row>
      <xdr:rowOff>28575</xdr:rowOff>
    </xdr:to>
    <xdr:pic macro="[0]!ResetSc">
      <xdr:nvPicPr>
        <xdr:cNvPr id="1" name="Picture 2" descr="reset-button1-297x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1839575"/>
          <a:ext cx="18383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371475</xdr:colOff>
      <xdr:row>0</xdr:row>
      <xdr:rowOff>66675</xdr:rowOff>
    </xdr:from>
    <xdr:to>
      <xdr:col>60</xdr:col>
      <xdr:colOff>523875</xdr:colOff>
      <xdr:row>1</xdr:row>
      <xdr:rowOff>285750</xdr:rowOff>
    </xdr:to>
    <xdr:sp macro="[2]!Macro1">
      <xdr:nvSpPr>
        <xdr:cNvPr id="1" name="Bevel 2"/>
        <xdr:cNvSpPr>
          <a:spLocks/>
        </xdr:cNvSpPr>
      </xdr:nvSpPr>
      <xdr:spPr>
        <a:xfrm>
          <a:off x="12630150" y="66675"/>
          <a:ext cx="1828800" cy="6000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Sort Averages</a:t>
          </a:r>
        </a:p>
      </xdr:txBody>
    </xdr:sp>
    <xdr:clientData/>
  </xdr:twoCellAnchor>
  <xdr:twoCellAnchor editAs="oneCell">
    <xdr:from>
      <xdr:col>18</xdr:col>
      <xdr:colOff>238125</xdr:colOff>
      <xdr:row>5</xdr:row>
      <xdr:rowOff>266700</xdr:rowOff>
    </xdr:from>
    <xdr:to>
      <xdr:col>31</xdr:col>
      <xdr:colOff>76200</xdr:colOff>
      <xdr:row>11</xdr:row>
      <xdr:rowOff>9525</xdr:rowOff>
    </xdr:to>
    <xdr:pic>
      <xdr:nvPicPr>
        <xdr:cNvPr id="2" name="Picture 3" descr="Skittles 6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914525"/>
          <a:ext cx="3429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ith\Documents\Archived%20Files\Skittle%20Archive\Skittles%2010%2011\Fixture%20Calculator%202010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eam%20Averages%202019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s"/>
      <sheetName val="Fixtures"/>
      <sheetName val="Data"/>
      <sheetName val="Contacts"/>
    </sheetNames>
    <sheetDataSet>
      <sheetData sheetId="2">
        <row r="3">
          <cell r="O3">
            <v>1</v>
          </cell>
          <cell r="P3" t="str">
            <v>1V</v>
          </cell>
          <cell r="Q3">
            <v>2</v>
          </cell>
          <cell r="R3" t="str">
            <v>2V</v>
          </cell>
          <cell r="S3">
            <v>3</v>
          </cell>
          <cell r="T3" t="str">
            <v>3V</v>
          </cell>
          <cell r="U3">
            <v>4</v>
          </cell>
          <cell r="V3" t="str">
            <v>4V</v>
          </cell>
          <cell r="W3">
            <v>5</v>
          </cell>
          <cell r="X3" t="str">
            <v>5V</v>
          </cell>
          <cell r="Y3">
            <v>6</v>
          </cell>
          <cell r="Z3" t="str">
            <v>6V</v>
          </cell>
          <cell r="AA3">
            <v>7</v>
          </cell>
          <cell r="AB3" t="str">
            <v>7V</v>
          </cell>
          <cell r="AC3">
            <v>8</v>
          </cell>
          <cell r="AD3" t="str">
            <v>8V</v>
          </cell>
          <cell r="AE3">
            <v>9</v>
          </cell>
          <cell r="AF3" t="str">
            <v>9V</v>
          </cell>
          <cell r="AG3">
            <v>10</v>
          </cell>
          <cell r="AH3" t="str">
            <v>10V</v>
          </cell>
          <cell r="AI3">
            <v>11</v>
          </cell>
          <cell r="AJ3" t="str">
            <v>11V</v>
          </cell>
          <cell r="AK3">
            <v>12</v>
          </cell>
          <cell r="AL3" t="str">
            <v>12V</v>
          </cell>
          <cell r="AM3">
            <v>13</v>
          </cell>
          <cell r="AN3" t="str">
            <v>13V</v>
          </cell>
          <cell r="AO3">
            <v>14</v>
          </cell>
          <cell r="AP3" t="str">
            <v>14V</v>
          </cell>
          <cell r="AQ3">
            <v>15</v>
          </cell>
          <cell r="AR3" t="str">
            <v>15V</v>
          </cell>
          <cell r="AS3">
            <v>16</v>
          </cell>
          <cell r="AT3" t="str">
            <v>16V</v>
          </cell>
        </row>
        <row r="4">
          <cell r="D4">
            <v>1</v>
          </cell>
          <cell r="E4" t="str">
            <v>Skyvers</v>
          </cell>
          <cell r="F4" t="str">
            <v>Thur</v>
          </cell>
          <cell r="G4" t="str">
            <v>Welton Rovers</v>
          </cell>
          <cell r="O4">
            <v>2</v>
          </cell>
          <cell r="P4" t="str">
            <v>H</v>
          </cell>
          <cell r="Q4">
            <v>1</v>
          </cell>
          <cell r="R4" t="str">
            <v>A</v>
          </cell>
          <cell r="S4">
            <v>4</v>
          </cell>
          <cell r="T4" t="str">
            <v>H</v>
          </cell>
          <cell r="U4">
            <v>3</v>
          </cell>
          <cell r="V4" t="str">
            <v>A</v>
          </cell>
          <cell r="W4">
            <v>6</v>
          </cell>
          <cell r="X4" t="str">
            <v>H</v>
          </cell>
          <cell r="Y4">
            <v>5</v>
          </cell>
          <cell r="Z4" t="str">
            <v>A</v>
          </cell>
          <cell r="AA4">
            <v>8</v>
          </cell>
          <cell r="AB4" t="str">
            <v>H</v>
          </cell>
          <cell r="AC4">
            <v>7</v>
          </cell>
          <cell r="AD4" t="str">
            <v>A</v>
          </cell>
          <cell r="AE4">
            <v>10</v>
          </cell>
          <cell r="AF4" t="str">
            <v>H</v>
          </cell>
          <cell r="AG4">
            <v>9</v>
          </cell>
          <cell r="AH4" t="str">
            <v>A</v>
          </cell>
          <cell r="AI4">
            <v>12</v>
          </cell>
          <cell r="AJ4" t="str">
            <v>H</v>
          </cell>
          <cell r="AK4">
            <v>11</v>
          </cell>
          <cell r="AL4" t="str">
            <v>A</v>
          </cell>
          <cell r="AM4">
            <v>14</v>
          </cell>
          <cell r="AN4" t="str">
            <v>H</v>
          </cell>
          <cell r="AO4">
            <v>13</v>
          </cell>
          <cell r="AP4" t="str">
            <v>A</v>
          </cell>
          <cell r="AQ4">
            <v>16</v>
          </cell>
          <cell r="AR4" t="str">
            <v>H</v>
          </cell>
          <cell r="AS4">
            <v>15</v>
          </cell>
          <cell r="AT4" t="str">
            <v>A</v>
          </cell>
        </row>
        <row r="5">
          <cell r="D5">
            <v>2</v>
          </cell>
          <cell r="E5" t="str">
            <v>Barking Hounds</v>
          </cell>
          <cell r="F5" t="str">
            <v>Thur</v>
          </cell>
          <cell r="G5" t="str">
            <v>Dolphin</v>
          </cell>
          <cell r="O5">
            <v>16</v>
          </cell>
          <cell r="P5" t="str">
            <v>A</v>
          </cell>
          <cell r="Q5">
            <v>3</v>
          </cell>
          <cell r="R5" t="str">
            <v>H</v>
          </cell>
          <cell r="S5">
            <v>2</v>
          </cell>
          <cell r="T5" t="str">
            <v>A</v>
          </cell>
          <cell r="U5">
            <v>5</v>
          </cell>
          <cell r="V5" t="str">
            <v>H</v>
          </cell>
          <cell r="W5">
            <v>4</v>
          </cell>
          <cell r="X5" t="str">
            <v>A</v>
          </cell>
          <cell r="Y5">
            <v>7</v>
          </cell>
          <cell r="Z5" t="str">
            <v>H</v>
          </cell>
          <cell r="AA5">
            <v>6</v>
          </cell>
          <cell r="AB5" t="str">
            <v>A</v>
          </cell>
          <cell r="AC5">
            <v>9</v>
          </cell>
          <cell r="AD5" t="str">
            <v>H</v>
          </cell>
          <cell r="AE5">
            <v>8</v>
          </cell>
          <cell r="AF5" t="str">
            <v>A</v>
          </cell>
          <cell r="AG5">
            <v>11</v>
          </cell>
          <cell r="AH5" t="str">
            <v>H</v>
          </cell>
          <cell r="AI5">
            <v>10</v>
          </cell>
          <cell r="AJ5" t="str">
            <v>A</v>
          </cell>
          <cell r="AK5">
            <v>13</v>
          </cell>
          <cell r="AL5" t="str">
            <v>H</v>
          </cell>
          <cell r="AM5">
            <v>12</v>
          </cell>
          <cell r="AN5" t="str">
            <v>A</v>
          </cell>
          <cell r="AO5">
            <v>15</v>
          </cell>
          <cell r="AP5" t="str">
            <v>H</v>
          </cell>
          <cell r="AQ5">
            <v>14</v>
          </cell>
          <cell r="AR5" t="str">
            <v>A</v>
          </cell>
          <cell r="AS5">
            <v>1</v>
          </cell>
          <cell r="AT5" t="str">
            <v>H</v>
          </cell>
        </row>
        <row r="6">
          <cell r="D6">
            <v>3</v>
          </cell>
          <cell r="E6" t="str">
            <v>Octavo</v>
          </cell>
          <cell r="F6" t="str">
            <v>Thur</v>
          </cell>
          <cell r="G6" t="str">
            <v>Welton Rovers</v>
          </cell>
          <cell r="O6">
            <v>4</v>
          </cell>
          <cell r="P6" t="str">
            <v>H</v>
          </cell>
          <cell r="Q6">
            <v>15</v>
          </cell>
          <cell r="R6" t="str">
            <v>A</v>
          </cell>
          <cell r="S6">
            <v>6</v>
          </cell>
          <cell r="T6" t="str">
            <v>H</v>
          </cell>
          <cell r="U6">
            <v>1</v>
          </cell>
          <cell r="V6" t="str">
            <v>A</v>
          </cell>
          <cell r="W6">
            <v>8</v>
          </cell>
          <cell r="X6" t="str">
            <v>H</v>
          </cell>
          <cell r="Y6">
            <v>3</v>
          </cell>
          <cell r="Z6" t="str">
            <v>A</v>
          </cell>
          <cell r="AA6">
            <v>10</v>
          </cell>
          <cell r="AB6" t="str">
            <v>H</v>
          </cell>
          <cell r="AC6">
            <v>5</v>
          </cell>
          <cell r="AD6" t="str">
            <v>A</v>
          </cell>
          <cell r="AE6">
            <v>12</v>
          </cell>
          <cell r="AF6" t="str">
            <v>H</v>
          </cell>
          <cell r="AG6">
            <v>7</v>
          </cell>
          <cell r="AH6" t="str">
            <v>A</v>
          </cell>
          <cell r="AI6">
            <v>14</v>
          </cell>
          <cell r="AJ6" t="str">
            <v>H</v>
          </cell>
          <cell r="AK6">
            <v>9</v>
          </cell>
          <cell r="AL6" t="str">
            <v>A</v>
          </cell>
          <cell r="AM6">
            <v>16</v>
          </cell>
          <cell r="AN6" t="str">
            <v>H</v>
          </cell>
          <cell r="AO6">
            <v>11</v>
          </cell>
          <cell r="AP6" t="str">
            <v>A</v>
          </cell>
          <cell r="AQ6">
            <v>2</v>
          </cell>
          <cell r="AR6" t="str">
            <v>H</v>
          </cell>
          <cell r="AS6">
            <v>13</v>
          </cell>
          <cell r="AT6" t="str">
            <v>A</v>
          </cell>
        </row>
        <row r="7">
          <cell r="D7">
            <v>4</v>
          </cell>
          <cell r="E7" t="str">
            <v>Socialists</v>
          </cell>
          <cell r="F7" t="str">
            <v>Thur</v>
          </cell>
          <cell r="G7" t="str">
            <v>Mardons</v>
          </cell>
          <cell r="O7">
            <v>14</v>
          </cell>
          <cell r="P7" t="str">
            <v>A</v>
          </cell>
          <cell r="Q7">
            <v>5</v>
          </cell>
          <cell r="R7" t="str">
            <v>H</v>
          </cell>
          <cell r="S7">
            <v>16</v>
          </cell>
          <cell r="T7" t="str">
            <v>A</v>
          </cell>
          <cell r="U7">
            <v>7</v>
          </cell>
          <cell r="V7" t="str">
            <v>H</v>
          </cell>
          <cell r="W7">
            <v>2</v>
          </cell>
          <cell r="X7" t="str">
            <v>A</v>
          </cell>
          <cell r="Y7">
            <v>9</v>
          </cell>
          <cell r="Z7" t="str">
            <v>H</v>
          </cell>
          <cell r="AA7">
            <v>4</v>
          </cell>
          <cell r="AB7" t="str">
            <v>A</v>
          </cell>
          <cell r="AC7">
            <v>11</v>
          </cell>
          <cell r="AD7" t="str">
            <v>H</v>
          </cell>
          <cell r="AE7">
            <v>6</v>
          </cell>
          <cell r="AF7" t="str">
            <v>A</v>
          </cell>
          <cell r="AG7">
            <v>13</v>
          </cell>
          <cell r="AH7" t="str">
            <v>H</v>
          </cell>
          <cell r="AI7">
            <v>8</v>
          </cell>
          <cell r="AJ7" t="str">
            <v>A</v>
          </cell>
          <cell r="AK7">
            <v>15</v>
          </cell>
          <cell r="AL7" t="str">
            <v>H</v>
          </cell>
          <cell r="AM7">
            <v>10</v>
          </cell>
          <cell r="AN7" t="str">
            <v>A</v>
          </cell>
          <cell r="AO7">
            <v>1</v>
          </cell>
          <cell r="AP7" t="str">
            <v>H</v>
          </cell>
          <cell r="AQ7">
            <v>12</v>
          </cell>
          <cell r="AR7" t="str">
            <v>A</v>
          </cell>
          <cell r="AS7">
            <v>3</v>
          </cell>
          <cell r="AT7" t="str">
            <v>H</v>
          </cell>
        </row>
        <row r="8">
          <cell r="D8">
            <v>5</v>
          </cell>
          <cell r="E8" t="str">
            <v>Happy Wanderers</v>
          </cell>
          <cell r="F8" t="str">
            <v>Wed</v>
          </cell>
          <cell r="G8" t="str">
            <v>High Littleton F.C.</v>
          </cell>
          <cell r="O8">
            <v>6</v>
          </cell>
          <cell r="P8" t="str">
            <v>H</v>
          </cell>
          <cell r="Q8">
            <v>13</v>
          </cell>
          <cell r="R8" t="str">
            <v>A</v>
          </cell>
          <cell r="S8">
            <v>8</v>
          </cell>
          <cell r="T8" t="str">
            <v>H</v>
          </cell>
          <cell r="U8">
            <v>15</v>
          </cell>
          <cell r="V8" t="str">
            <v>A</v>
          </cell>
          <cell r="W8">
            <v>10</v>
          </cell>
          <cell r="X8" t="str">
            <v>H</v>
          </cell>
          <cell r="Y8">
            <v>1</v>
          </cell>
          <cell r="Z8" t="str">
            <v>A</v>
          </cell>
          <cell r="AA8">
            <v>12</v>
          </cell>
          <cell r="AB8" t="str">
            <v>H</v>
          </cell>
          <cell r="AC8">
            <v>3</v>
          </cell>
          <cell r="AD8" t="str">
            <v>A</v>
          </cell>
          <cell r="AE8">
            <v>14</v>
          </cell>
          <cell r="AF8" t="str">
            <v>H</v>
          </cell>
          <cell r="AG8">
            <v>5</v>
          </cell>
          <cell r="AH8" t="str">
            <v>A</v>
          </cell>
          <cell r="AI8">
            <v>16</v>
          </cell>
          <cell r="AJ8" t="str">
            <v>H</v>
          </cell>
          <cell r="AK8">
            <v>7</v>
          </cell>
          <cell r="AL8" t="str">
            <v>A</v>
          </cell>
          <cell r="AM8">
            <v>2</v>
          </cell>
          <cell r="AN8" t="str">
            <v>H</v>
          </cell>
          <cell r="AO8">
            <v>9</v>
          </cell>
          <cell r="AP8" t="str">
            <v>A</v>
          </cell>
          <cell r="AQ8">
            <v>4</v>
          </cell>
          <cell r="AR8" t="str">
            <v>H</v>
          </cell>
          <cell r="AS8">
            <v>11</v>
          </cell>
          <cell r="AT8" t="str">
            <v>A</v>
          </cell>
        </row>
        <row r="9">
          <cell r="D9">
            <v>6</v>
          </cell>
          <cell r="E9" t="str">
            <v>Toby's</v>
          </cell>
          <cell r="F9" t="str">
            <v>Wed</v>
          </cell>
          <cell r="G9" t="str">
            <v>High Littleton F.C.</v>
          </cell>
          <cell r="O9">
            <v>12</v>
          </cell>
          <cell r="P9" t="str">
            <v>A</v>
          </cell>
          <cell r="Q9">
            <v>7</v>
          </cell>
          <cell r="R9" t="str">
            <v>H</v>
          </cell>
          <cell r="S9">
            <v>14</v>
          </cell>
          <cell r="T9" t="str">
            <v>A</v>
          </cell>
          <cell r="U9">
            <v>9</v>
          </cell>
          <cell r="V9" t="str">
            <v>H</v>
          </cell>
          <cell r="W9">
            <v>16</v>
          </cell>
          <cell r="X9" t="str">
            <v>A</v>
          </cell>
          <cell r="Y9">
            <v>11</v>
          </cell>
          <cell r="Z9" t="str">
            <v>H</v>
          </cell>
          <cell r="AA9">
            <v>2</v>
          </cell>
          <cell r="AB9" t="str">
            <v>A</v>
          </cell>
          <cell r="AC9">
            <v>13</v>
          </cell>
          <cell r="AD9" t="str">
            <v>H</v>
          </cell>
          <cell r="AE9">
            <v>4</v>
          </cell>
          <cell r="AF9" t="str">
            <v>A</v>
          </cell>
          <cell r="AG9">
            <v>15</v>
          </cell>
          <cell r="AH9" t="str">
            <v>H</v>
          </cell>
          <cell r="AI9">
            <v>6</v>
          </cell>
          <cell r="AJ9" t="str">
            <v>A</v>
          </cell>
          <cell r="AK9">
            <v>1</v>
          </cell>
          <cell r="AL9" t="str">
            <v>H</v>
          </cell>
          <cell r="AM9">
            <v>8</v>
          </cell>
          <cell r="AN9" t="str">
            <v>A</v>
          </cell>
          <cell r="AO9">
            <v>3</v>
          </cell>
          <cell r="AP9" t="str">
            <v>H</v>
          </cell>
          <cell r="AQ9">
            <v>10</v>
          </cell>
          <cell r="AR9" t="str">
            <v>A</v>
          </cell>
          <cell r="AS9">
            <v>5</v>
          </cell>
          <cell r="AT9" t="str">
            <v>H</v>
          </cell>
        </row>
        <row r="10">
          <cell r="D10">
            <v>7</v>
          </cell>
          <cell r="E10" t="str">
            <v>Mid Norton C.C.</v>
          </cell>
          <cell r="F10" t="str">
            <v>Thur</v>
          </cell>
          <cell r="G10" t="str">
            <v>Mid Norton C.C.</v>
          </cell>
          <cell r="O10">
            <v>8</v>
          </cell>
          <cell r="P10" t="str">
            <v>H</v>
          </cell>
          <cell r="Q10">
            <v>11</v>
          </cell>
          <cell r="R10" t="str">
            <v>A</v>
          </cell>
          <cell r="S10">
            <v>10</v>
          </cell>
          <cell r="T10" t="str">
            <v>H</v>
          </cell>
          <cell r="U10">
            <v>13</v>
          </cell>
          <cell r="V10" t="str">
            <v>A</v>
          </cell>
          <cell r="W10">
            <v>12</v>
          </cell>
          <cell r="X10" t="str">
            <v>H</v>
          </cell>
          <cell r="Y10">
            <v>15</v>
          </cell>
          <cell r="Z10" t="str">
            <v>A</v>
          </cell>
          <cell r="AA10">
            <v>14</v>
          </cell>
          <cell r="AB10" t="str">
            <v>H</v>
          </cell>
          <cell r="AC10">
            <v>1</v>
          </cell>
          <cell r="AD10" t="str">
            <v>A</v>
          </cell>
          <cell r="AE10">
            <v>16</v>
          </cell>
          <cell r="AF10" t="str">
            <v>H</v>
          </cell>
          <cell r="AG10">
            <v>3</v>
          </cell>
          <cell r="AH10" t="str">
            <v>A</v>
          </cell>
          <cell r="AI10">
            <v>2</v>
          </cell>
          <cell r="AJ10" t="str">
            <v>H</v>
          </cell>
          <cell r="AK10">
            <v>5</v>
          </cell>
          <cell r="AL10" t="str">
            <v>A</v>
          </cell>
          <cell r="AM10">
            <v>4</v>
          </cell>
          <cell r="AN10" t="str">
            <v>H</v>
          </cell>
          <cell r="AO10">
            <v>7</v>
          </cell>
          <cell r="AP10" t="str">
            <v>A</v>
          </cell>
          <cell r="AQ10">
            <v>6</v>
          </cell>
          <cell r="AR10" t="str">
            <v>H</v>
          </cell>
          <cell r="AS10">
            <v>9</v>
          </cell>
          <cell r="AT10" t="str">
            <v>A</v>
          </cell>
        </row>
        <row r="11">
          <cell r="D11">
            <v>8</v>
          </cell>
          <cell r="E11" t="str">
            <v>The "B" Team</v>
          </cell>
          <cell r="F11" t="str">
            <v>Thur</v>
          </cell>
          <cell r="G11" t="str">
            <v>Jolliffe</v>
          </cell>
          <cell r="O11">
            <v>10</v>
          </cell>
          <cell r="P11" t="str">
            <v>A</v>
          </cell>
          <cell r="Q11">
            <v>9</v>
          </cell>
          <cell r="R11" t="str">
            <v>H</v>
          </cell>
          <cell r="S11">
            <v>12</v>
          </cell>
          <cell r="T11" t="str">
            <v>A</v>
          </cell>
          <cell r="U11">
            <v>11</v>
          </cell>
          <cell r="V11" t="str">
            <v>H</v>
          </cell>
          <cell r="W11">
            <v>14</v>
          </cell>
          <cell r="X11" t="str">
            <v>A</v>
          </cell>
          <cell r="Y11">
            <v>13</v>
          </cell>
          <cell r="Z11" t="str">
            <v>H</v>
          </cell>
          <cell r="AA11">
            <v>16</v>
          </cell>
          <cell r="AB11" t="str">
            <v>A</v>
          </cell>
          <cell r="AC11">
            <v>15</v>
          </cell>
          <cell r="AD11" t="str">
            <v>H</v>
          </cell>
          <cell r="AE11">
            <v>2</v>
          </cell>
          <cell r="AF11" t="str">
            <v>A</v>
          </cell>
          <cell r="AG11">
            <v>1</v>
          </cell>
          <cell r="AH11" t="str">
            <v>H</v>
          </cell>
          <cell r="AI11">
            <v>4</v>
          </cell>
          <cell r="AJ11" t="str">
            <v>A</v>
          </cell>
          <cell r="AK11">
            <v>3</v>
          </cell>
          <cell r="AL11" t="str">
            <v>H</v>
          </cell>
          <cell r="AM11">
            <v>6</v>
          </cell>
          <cell r="AN11" t="str">
            <v>A</v>
          </cell>
          <cell r="AO11">
            <v>5</v>
          </cell>
          <cell r="AP11" t="str">
            <v>H</v>
          </cell>
          <cell r="AQ11">
            <v>8</v>
          </cell>
          <cell r="AR11" t="str">
            <v>A</v>
          </cell>
          <cell r="AS11">
            <v>7</v>
          </cell>
          <cell r="AT11" t="str">
            <v>H</v>
          </cell>
        </row>
        <row r="12">
          <cell r="D12">
            <v>9</v>
          </cell>
          <cell r="E12" t="str">
            <v>St Josephs A</v>
          </cell>
          <cell r="F12" t="str">
            <v>Thur</v>
          </cell>
          <cell r="G12" t="str">
            <v>Peasedown C.Club</v>
          </cell>
          <cell r="O12">
            <v>15</v>
          </cell>
          <cell r="P12" t="str">
            <v>H</v>
          </cell>
          <cell r="Q12">
            <v>16</v>
          </cell>
          <cell r="R12" t="str">
            <v>A</v>
          </cell>
          <cell r="S12">
            <v>13</v>
          </cell>
          <cell r="T12" t="str">
            <v>H</v>
          </cell>
          <cell r="U12">
            <v>14</v>
          </cell>
          <cell r="V12" t="str">
            <v>A</v>
          </cell>
          <cell r="W12">
            <v>11</v>
          </cell>
          <cell r="X12" t="str">
            <v>H</v>
          </cell>
          <cell r="Y12">
            <v>12</v>
          </cell>
          <cell r="Z12" t="str">
            <v>A</v>
          </cell>
          <cell r="AA12">
            <v>9</v>
          </cell>
          <cell r="AB12" t="str">
            <v>H</v>
          </cell>
          <cell r="AC12">
            <v>10</v>
          </cell>
          <cell r="AD12" t="str">
            <v>A</v>
          </cell>
          <cell r="AE12">
            <v>7</v>
          </cell>
          <cell r="AF12" t="str">
            <v>A</v>
          </cell>
          <cell r="AG12">
            <v>8</v>
          </cell>
          <cell r="AH12" t="str">
            <v>H</v>
          </cell>
          <cell r="AI12">
            <v>5</v>
          </cell>
          <cell r="AJ12" t="str">
            <v>A</v>
          </cell>
          <cell r="AK12">
            <v>6</v>
          </cell>
          <cell r="AL12" t="str">
            <v>H</v>
          </cell>
          <cell r="AM12">
            <v>3</v>
          </cell>
          <cell r="AN12" t="str">
            <v>A</v>
          </cell>
          <cell r="AO12">
            <v>4</v>
          </cell>
          <cell r="AP12" t="str">
            <v>H</v>
          </cell>
          <cell r="AQ12">
            <v>1</v>
          </cell>
          <cell r="AR12" t="str">
            <v>A</v>
          </cell>
          <cell r="AS12">
            <v>2</v>
          </cell>
          <cell r="AT12" t="str">
            <v>H</v>
          </cell>
        </row>
        <row r="13">
          <cell r="D13">
            <v>10</v>
          </cell>
          <cell r="E13" t="str">
            <v>St Josephs B</v>
          </cell>
          <cell r="F13" t="str">
            <v>Wed</v>
          </cell>
          <cell r="G13" t="str">
            <v>Peasedown C.Club</v>
          </cell>
          <cell r="O13">
            <v>13</v>
          </cell>
          <cell r="P13" t="str">
            <v>A</v>
          </cell>
          <cell r="Q13">
            <v>14</v>
          </cell>
          <cell r="R13" t="str">
            <v>H</v>
          </cell>
          <cell r="S13">
            <v>11</v>
          </cell>
          <cell r="T13" t="str">
            <v>A</v>
          </cell>
          <cell r="U13">
            <v>12</v>
          </cell>
          <cell r="V13" t="str">
            <v>H</v>
          </cell>
          <cell r="W13">
            <v>9</v>
          </cell>
          <cell r="X13" t="str">
            <v>A</v>
          </cell>
          <cell r="Y13">
            <v>10</v>
          </cell>
          <cell r="Z13" t="str">
            <v>H</v>
          </cell>
          <cell r="AA13">
            <v>15</v>
          </cell>
          <cell r="AB13" t="str">
            <v>A</v>
          </cell>
          <cell r="AC13">
            <v>16</v>
          </cell>
          <cell r="AD13" t="str">
            <v>H</v>
          </cell>
          <cell r="AE13">
            <v>5</v>
          </cell>
          <cell r="AF13" t="str">
            <v>H</v>
          </cell>
          <cell r="AG13">
            <v>6</v>
          </cell>
          <cell r="AH13" t="str">
            <v>A</v>
          </cell>
          <cell r="AI13">
            <v>3</v>
          </cell>
          <cell r="AJ13" t="str">
            <v>H</v>
          </cell>
          <cell r="AK13">
            <v>4</v>
          </cell>
          <cell r="AL13" t="str">
            <v>A</v>
          </cell>
          <cell r="AM13">
            <v>1</v>
          </cell>
          <cell r="AN13" t="str">
            <v>H</v>
          </cell>
          <cell r="AO13">
            <v>2</v>
          </cell>
          <cell r="AP13" t="str">
            <v>A</v>
          </cell>
          <cell r="AQ13">
            <v>7</v>
          </cell>
          <cell r="AR13" t="str">
            <v>H</v>
          </cell>
          <cell r="AS13">
            <v>8</v>
          </cell>
          <cell r="AT13" t="str">
            <v>A</v>
          </cell>
        </row>
        <row r="14">
          <cell r="D14">
            <v>11</v>
          </cell>
          <cell r="E14" t="str">
            <v>Roughedges</v>
          </cell>
          <cell r="F14" t="str">
            <v>Thur</v>
          </cell>
          <cell r="G14" t="str">
            <v>Elm Tree</v>
          </cell>
          <cell r="O14">
            <v>11</v>
          </cell>
          <cell r="P14" t="str">
            <v>H</v>
          </cell>
          <cell r="Q14">
            <v>12</v>
          </cell>
          <cell r="R14" t="str">
            <v>A</v>
          </cell>
          <cell r="S14">
            <v>9</v>
          </cell>
          <cell r="T14" t="str">
            <v>H</v>
          </cell>
          <cell r="U14">
            <v>10</v>
          </cell>
          <cell r="V14" t="str">
            <v>A</v>
          </cell>
          <cell r="W14">
            <v>7</v>
          </cell>
          <cell r="X14" t="str">
            <v>H</v>
          </cell>
          <cell r="Y14">
            <v>8</v>
          </cell>
          <cell r="Z14" t="str">
            <v>A</v>
          </cell>
          <cell r="AA14">
            <v>5</v>
          </cell>
          <cell r="AB14" t="str">
            <v>A</v>
          </cell>
          <cell r="AC14">
            <v>6</v>
          </cell>
          <cell r="AD14" t="str">
            <v>H</v>
          </cell>
          <cell r="AE14">
            <v>3</v>
          </cell>
          <cell r="AF14" t="str">
            <v>A</v>
          </cell>
          <cell r="AG14">
            <v>4</v>
          </cell>
          <cell r="AH14" t="str">
            <v>H</v>
          </cell>
          <cell r="AI14">
            <v>1</v>
          </cell>
          <cell r="AJ14" t="str">
            <v>A</v>
          </cell>
          <cell r="AK14">
            <v>2</v>
          </cell>
          <cell r="AL14" t="str">
            <v>H</v>
          </cell>
          <cell r="AM14">
            <v>15</v>
          </cell>
          <cell r="AN14" t="str">
            <v>H</v>
          </cell>
          <cell r="AO14">
            <v>16</v>
          </cell>
          <cell r="AP14" t="str">
            <v>A</v>
          </cell>
          <cell r="AQ14">
            <v>13</v>
          </cell>
          <cell r="AR14" t="str">
            <v>A</v>
          </cell>
          <cell r="AS14">
            <v>14</v>
          </cell>
          <cell r="AT14" t="str">
            <v>H</v>
          </cell>
        </row>
        <row r="15">
          <cell r="D15">
            <v>12</v>
          </cell>
          <cell r="E15" t="str">
            <v>Winsleys</v>
          </cell>
          <cell r="F15" t="str">
            <v>Thur</v>
          </cell>
          <cell r="G15" t="str">
            <v>Peasedown C.C.</v>
          </cell>
          <cell r="O15">
            <v>9</v>
          </cell>
          <cell r="P15" t="str">
            <v>A</v>
          </cell>
          <cell r="Q15">
            <v>10</v>
          </cell>
          <cell r="R15" t="str">
            <v>H</v>
          </cell>
          <cell r="S15">
            <v>7</v>
          </cell>
          <cell r="T15" t="str">
            <v>A</v>
          </cell>
          <cell r="U15">
            <v>8</v>
          </cell>
          <cell r="V15" t="str">
            <v>H</v>
          </cell>
          <cell r="W15">
            <v>15</v>
          </cell>
          <cell r="X15" t="str">
            <v>A</v>
          </cell>
          <cell r="Y15">
            <v>16</v>
          </cell>
          <cell r="Z15" t="str">
            <v>H</v>
          </cell>
          <cell r="AA15">
            <v>3</v>
          </cell>
          <cell r="AB15" t="str">
            <v>H</v>
          </cell>
          <cell r="AC15">
            <v>4</v>
          </cell>
          <cell r="AD15" t="str">
            <v>A</v>
          </cell>
          <cell r="AE15">
            <v>1</v>
          </cell>
          <cell r="AF15" t="str">
            <v>H</v>
          </cell>
          <cell r="AG15">
            <v>2</v>
          </cell>
          <cell r="AH15" t="str">
            <v>A</v>
          </cell>
          <cell r="AI15">
            <v>13</v>
          </cell>
          <cell r="AJ15" t="str">
            <v>H</v>
          </cell>
          <cell r="AK15">
            <v>14</v>
          </cell>
          <cell r="AL15" t="str">
            <v>A</v>
          </cell>
          <cell r="AM15">
            <v>11</v>
          </cell>
          <cell r="AN15" t="str">
            <v>A</v>
          </cell>
          <cell r="AO15">
            <v>12</v>
          </cell>
          <cell r="AP15" t="str">
            <v>H</v>
          </cell>
          <cell r="AQ15">
            <v>5</v>
          </cell>
          <cell r="AR15" t="str">
            <v>H</v>
          </cell>
          <cell r="AS15">
            <v>6</v>
          </cell>
          <cell r="AT15" t="str">
            <v>A</v>
          </cell>
        </row>
        <row r="16">
          <cell r="D16">
            <v>13</v>
          </cell>
          <cell r="E16" t="str">
            <v>Somer Sets</v>
          </cell>
          <cell r="F16" t="str">
            <v>Wed</v>
          </cell>
          <cell r="G16" t="str">
            <v>Farrington Hall</v>
          </cell>
          <cell r="O16">
            <v>7</v>
          </cell>
          <cell r="P16" t="str">
            <v>H</v>
          </cell>
          <cell r="Q16">
            <v>8</v>
          </cell>
          <cell r="R16" t="str">
            <v>A</v>
          </cell>
          <cell r="S16">
            <v>5</v>
          </cell>
          <cell r="T16" t="str">
            <v>H</v>
          </cell>
          <cell r="U16">
            <v>6</v>
          </cell>
          <cell r="V16" t="str">
            <v>A</v>
          </cell>
          <cell r="W16">
            <v>3</v>
          </cell>
          <cell r="X16" t="str">
            <v>A</v>
          </cell>
          <cell r="Y16">
            <v>4</v>
          </cell>
          <cell r="Z16" t="str">
            <v>H</v>
          </cell>
          <cell r="AA16">
            <v>1</v>
          </cell>
          <cell r="AB16" t="str">
            <v>A</v>
          </cell>
          <cell r="AC16">
            <v>2</v>
          </cell>
          <cell r="AD16" t="str">
            <v>H</v>
          </cell>
          <cell r="AE16">
            <v>13</v>
          </cell>
          <cell r="AF16" t="str">
            <v>A</v>
          </cell>
          <cell r="AG16">
            <v>14</v>
          </cell>
          <cell r="AH16" t="str">
            <v>H</v>
          </cell>
          <cell r="AI16">
            <v>15</v>
          </cell>
          <cell r="AJ16" t="str">
            <v>A</v>
          </cell>
          <cell r="AK16">
            <v>16</v>
          </cell>
          <cell r="AL16" t="str">
            <v>H</v>
          </cell>
          <cell r="AM16">
            <v>9</v>
          </cell>
          <cell r="AN16" t="str">
            <v>H</v>
          </cell>
          <cell r="AO16">
            <v>10</v>
          </cell>
          <cell r="AP16" t="str">
            <v>A</v>
          </cell>
          <cell r="AQ16">
            <v>11</v>
          </cell>
          <cell r="AR16" t="str">
            <v>H</v>
          </cell>
          <cell r="AS16">
            <v>12</v>
          </cell>
          <cell r="AT16" t="str">
            <v>A</v>
          </cell>
        </row>
        <row r="17">
          <cell r="D17">
            <v>14</v>
          </cell>
          <cell r="E17" t="str">
            <v>Peasedown C.C.</v>
          </cell>
          <cell r="F17" t="str">
            <v>Wed</v>
          </cell>
          <cell r="G17" t="str">
            <v>Peasedown C.Club</v>
          </cell>
          <cell r="O17">
            <v>5</v>
          </cell>
          <cell r="P17" t="str">
            <v>A</v>
          </cell>
          <cell r="Q17">
            <v>6</v>
          </cell>
          <cell r="R17" t="str">
            <v>H</v>
          </cell>
          <cell r="S17">
            <v>15</v>
          </cell>
          <cell r="T17" t="str">
            <v>H</v>
          </cell>
          <cell r="U17">
            <v>16</v>
          </cell>
          <cell r="V17" t="str">
            <v>A</v>
          </cell>
          <cell r="W17">
            <v>1</v>
          </cell>
          <cell r="X17" t="str">
            <v>H</v>
          </cell>
          <cell r="Y17">
            <v>2</v>
          </cell>
          <cell r="Z17" t="str">
            <v>A</v>
          </cell>
          <cell r="AA17">
            <v>13</v>
          </cell>
          <cell r="AB17" t="str">
            <v>H</v>
          </cell>
          <cell r="AC17">
            <v>14</v>
          </cell>
          <cell r="AD17" t="str">
            <v>A</v>
          </cell>
          <cell r="AE17">
            <v>11</v>
          </cell>
          <cell r="AF17" t="str">
            <v>H</v>
          </cell>
          <cell r="AG17">
            <v>12</v>
          </cell>
          <cell r="AH17" t="str">
            <v>A</v>
          </cell>
          <cell r="AI17">
            <v>9</v>
          </cell>
          <cell r="AJ17" t="str">
            <v>A</v>
          </cell>
          <cell r="AK17">
            <v>10</v>
          </cell>
          <cell r="AL17" t="str">
            <v>H</v>
          </cell>
          <cell r="AM17">
            <v>7</v>
          </cell>
          <cell r="AN17" t="str">
            <v>A</v>
          </cell>
          <cell r="AO17">
            <v>8</v>
          </cell>
          <cell r="AP17" t="str">
            <v>H</v>
          </cell>
          <cell r="AQ17">
            <v>3</v>
          </cell>
          <cell r="AR17" t="str">
            <v>A</v>
          </cell>
          <cell r="AS17">
            <v>4</v>
          </cell>
          <cell r="AT17" t="str">
            <v>H</v>
          </cell>
        </row>
        <row r="18">
          <cell r="D18">
            <v>15</v>
          </cell>
          <cell r="E18" t="str">
            <v>High Park</v>
          </cell>
          <cell r="F18" t="str">
            <v>Thur</v>
          </cell>
          <cell r="G18" t="str">
            <v>Purnells C.C.</v>
          </cell>
          <cell r="O18">
            <v>3</v>
          </cell>
          <cell r="P18" t="str">
            <v>H</v>
          </cell>
          <cell r="Q18">
            <v>4</v>
          </cell>
          <cell r="R18" t="str">
            <v>A</v>
          </cell>
          <cell r="S18">
            <v>1</v>
          </cell>
          <cell r="T18" t="str">
            <v>A</v>
          </cell>
          <cell r="U18">
            <v>2</v>
          </cell>
          <cell r="V18" t="str">
            <v>H</v>
          </cell>
          <cell r="W18">
            <v>13</v>
          </cell>
          <cell r="X18" t="str">
            <v>A</v>
          </cell>
          <cell r="Y18">
            <v>14</v>
          </cell>
          <cell r="Z18" t="str">
            <v>H</v>
          </cell>
          <cell r="AA18">
            <v>11</v>
          </cell>
          <cell r="AB18" t="str">
            <v>A</v>
          </cell>
          <cell r="AC18">
            <v>12</v>
          </cell>
          <cell r="AD18" t="str">
            <v>H</v>
          </cell>
          <cell r="AE18">
            <v>15</v>
          </cell>
          <cell r="AF18" t="str">
            <v>A</v>
          </cell>
          <cell r="AG18">
            <v>16</v>
          </cell>
          <cell r="AH18" t="str">
            <v>H</v>
          </cell>
          <cell r="AI18">
            <v>7</v>
          </cell>
          <cell r="AJ18" t="str">
            <v>H</v>
          </cell>
          <cell r="AK18">
            <v>8</v>
          </cell>
          <cell r="AL18" t="str">
            <v>A</v>
          </cell>
          <cell r="AM18">
            <v>5</v>
          </cell>
          <cell r="AN18" t="str">
            <v>H</v>
          </cell>
          <cell r="AO18">
            <v>6</v>
          </cell>
          <cell r="AP18" t="str">
            <v>A</v>
          </cell>
          <cell r="AQ18">
            <v>9</v>
          </cell>
          <cell r="AR18" t="str">
            <v>H</v>
          </cell>
          <cell r="AS18">
            <v>10</v>
          </cell>
          <cell r="AT18" t="str">
            <v>A</v>
          </cell>
        </row>
        <row r="19">
          <cell r="D19">
            <v>16</v>
          </cell>
          <cell r="E19" t="str">
            <v>Purnells C.C. A</v>
          </cell>
          <cell r="F19" t="str">
            <v>Thur</v>
          </cell>
          <cell r="G19" t="str">
            <v>Purnells C.C.</v>
          </cell>
          <cell r="O19">
            <v>2</v>
          </cell>
          <cell r="P19" t="str">
            <v>A</v>
          </cell>
          <cell r="Q19">
            <v>1</v>
          </cell>
          <cell r="R19" t="str">
            <v>H</v>
          </cell>
          <cell r="S19">
            <v>4</v>
          </cell>
          <cell r="T19" t="str">
            <v>A</v>
          </cell>
          <cell r="U19">
            <v>3</v>
          </cell>
          <cell r="V19" t="str">
            <v>H</v>
          </cell>
          <cell r="W19">
            <v>6</v>
          </cell>
          <cell r="X19" t="str">
            <v>A</v>
          </cell>
          <cell r="Y19">
            <v>5</v>
          </cell>
          <cell r="Z19" t="str">
            <v>H</v>
          </cell>
          <cell r="AA19">
            <v>8</v>
          </cell>
          <cell r="AB19" t="str">
            <v>A</v>
          </cell>
          <cell r="AC19">
            <v>7</v>
          </cell>
          <cell r="AD19" t="str">
            <v>H</v>
          </cell>
          <cell r="AE19">
            <v>10</v>
          </cell>
          <cell r="AF19" t="str">
            <v>A</v>
          </cell>
          <cell r="AG19">
            <v>9</v>
          </cell>
          <cell r="AH19" t="str">
            <v>H</v>
          </cell>
          <cell r="AI19">
            <v>12</v>
          </cell>
          <cell r="AJ19" t="str">
            <v>A</v>
          </cell>
          <cell r="AK19">
            <v>11</v>
          </cell>
          <cell r="AL19" t="str">
            <v>H</v>
          </cell>
          <cell r="AM19">
            <v>14</v>
          </cell>
          <cell r="AN19" t="str">
            <v>A</v>
          </cell>
          <cell r="AO19">
            <v>13</v>
          </cell>
          <cell r="AP19" t="str">
            <v>H</v>
          </cell>
          <cell r="AQ19">
            <v>16</v>
          </cell>
          <cell r="AR19" t="str">
            <v>A</v>
          </cell>
          <cell r="AS19">
            <v>15</v>
          </cell>
          <cell r="AT19" t="str">
            <v>H</v>
          </cell>
        </row>
        <row r="20">
          <cell r="D20">
            <v>1</v>
          </cell>
          <cell r="E20" t="str">
            <v>Magpies</v>
          </cell>
          <cell r="F20" t="str">
            <v>Thur</v>
          </cell>
          <cell r="G20" t="str">
            <v>Railway Radstock</v>
          </cell>
          <cell r="O20">
            <v>16</v>
          </cell>
          <cell r="P20" t="str">
            <v>H</v>
          </cell>
          <cell r="Q20">
            <v>3</v>
          </cell>
          <cell r="R20" t="str">
            <v>A</v>
          </cell>
          <cell r="S20">
            <v>2</v>
          </cell>
          <cell r="T20" t="str">
            <v>H</v>
          </cell>
          <cell r="U20">
            <v>5</v>
          </cell>
          <cell r="V20" t="str">
            <v>A</v>
          </cell>
          <cell r="W20">
            <v>4</v>
          </cell>
          <cell r="X20" t="str">
            <v>H</v>
          </cell>
          <cell r="Y20">
            <v>7</v>
          </cell>
          <cell r="Z20" t="str">
            <v>A</v>
          </cell>
          <cell r="AA20">
            <v>6</v>
          </cell>
          <cell r="AB20" t="str">
            <v>H</v>
          </cell>
          <cell r="AC20">
            <v>9</v>
          </cell>
          <cell r="AD20" t="str">
            <v>A</v>
          </cell>
          <cell r="AE20">
            <v>8</v>
          </cell>
          <cell r="AF20" t="str">
            <v>H</v>
          </cell>
          <cell r="AG20">
            <v>11</v>
          </cell>
          <cell r="AH20" t="str">
            <v>A</v>
          </cell>
          <cell r="AI20">
            <v>10</v>
          </cell>
          <cell r="AJ20" t="str">
            <v>H</v>
          </cell>
          <cell r="AK20">
            <v>13</v>
          </cell>
          <cell r="AL20" t="str">
            <v>A</v>
          </cell>
          <cell r="AM20">
            <v>12</v>
          </cell>
          <cell r="AN20" t="str">
            <v>H</v>
          </cell>
          <cell r="AO20">
            <v>15</v>
          </cell>
          <cell r="AP20" t="str">
            <v>A</v>
          </cell>
          <cell r="AQ20">
            <v>14</v>
          </cell>
          <cell r="AR20" t="str">
            <v>H</v>
          </cell>
          <cell r="AS20">
            <v>1</v>
          </cell>
          <cell r="AT20" t="str">
            <v>A</v>
          </cell>
        </row>
        <row r="21">
          <cell r="D21">
            <v>2</v>
          </cell>
          <cell r="E21" t="str">
            <v>Knighthawkes</v>
          </cell>
          <cell r="F21" t="str">
            <v>Thur</v>
          </cell>
          <cell r="G21" t="str">
            <v>Radstock WM Club</v>
          </cell>
          <cell r="O21">
            <v>4</v>
          </cell>
          <cell r="P21" t="str">
            <v>A</v>
          </cell>
          <cell r="Q21">
            <v>15</v>
          </cell>
          <cell r="R21" t="str">
            <v>H</v>
          </cell>
          <cell r="S21">
            <v>6</v>
          </cell>
          <cell r="T21" t="str">
            <v>A</v>
          </cell>
          <cell r="U21">
            <v>1</v>
          </cell>
          <cell r="V21" t="str">
            <v>H</v>
          </cell>
          <cell r="W21">
            <v>8</v>
          </cell>
          <cell r="X21" t="str">
            <v>A</v>
          </cell>
          <cell r="Y21">
            <v>3</v>
          </cell>
          <cell r="Z21" t="str">
            <v>H</v>
          </cell>
          <cell r="AA21">
            <v>10</v>
          </cell>
          <cell r="AB21" t="str">
            <v>A</v>
          </cell>
          <cell r="AC21">
            <v>5</v>
          </cell>
          <cell r="AD21" t="str">
            <v>H</v>
          </cell>
          <cell r="AE21">
            <v>12</v>
          </cell>
          <cell r="AF21" t="str">
            <v>A</v>
          </cell>
          <cell r="AG21">
            <v>7</v>
          </cell>
          <cell r="AH21" t="str">
            <v>H</v>
          </cell>
          <cell r="AI21">
            <v>14</v>
          </cell>
          <cell r="AJ21" t="str">
            <v>A</v>
          </cell>
          <cell r="AK21">
            <v>9</v>
          </cell>
          <cell r="AL21" t="str">
            <v>H</v>
          </cell>
          <cell r="AM21">
            <v>16</v>
          </cell>
          <cell r="AN21" t="str">
            <v>A</v>
          </cell>
          <cell r="AO21">
            <v>11</v>
          </cell>
          <cell r="AP21" t="str">
            <v>H</v>
          </cell>
          <cell r="AQ21">
            <v>2</v>
          </cell>
          <cell r="AR21" t="str">
            <v>A</v>
          </cell>
          <cell r="AS21">
            <v>13</v>
          </cell>
          <cell r="AT21" t="str">
            <v>H</v>
          </cell>
        </row>
        <row r="22">
          <cell r="D22">
            <v>3</v>
          </cell>
          <cell r="E22" t="str">
            <v>Charlton Aces</v>
          </cell>
          <cell r="F22" t="str">
            <v>Wed</v>
          </cell>
          <cell r="G22" t="str">
            <v>Crossways</v>
          </cell>
          <cell r="O22">
            <v>14</v>
          </cell>
          <cell r="P22" t="str">
            <v>H</v>
          </cell>
          <cell r="Q22">
            <v>5</v>
          </cell>
          <cell r="R22" t="str">
            <v>A</v>
          </cell>
          <cell r="S22">
            <v>16</v>
          </cell>
          <cell r="T22" t="str">
            <v>H</v>
          </cell>
          <cell r="U22">
            <v>7</v>
          </cell>
          <cell r="V22" t="str">
            <v>A</v>
          </cell>
          <cell r="W22">
            <v>2</v>
          </cell>
          <cell r="X22" t="str">
            <v>H</v>
          </cell>
          <cell r="Y22">
            <v>9</v>
          </cell>
          <cell r="Z22" t="str">
            <v>A</v>
          </cell>
          <cell r="AA22">
            <v>4</v>
          </cell>
          <cell r="AB22" t="str">
            <v>H</v>
          </cell>
          <cell r="AC22">
            <v>11</v>
          </cell>
          <cell r="AD22" t="str">
            <v>A</v>
          </cell>
          <cell r="AE22">
            <v>6</v>
          </cell>
          <cell r="AF22" t="str">
            <v>H</v>
          </cell>
          <cell r="AG22">
            <v>13</v>
          </cell>
          <cell r="AH22" t="str">
            <v>A</v>
          </cell>
          <cell r="AI22">
            <v>8</v>
          </cell>
          <cell r="AJ22" t="str">
            <v>H</v>
          </cell>
          <cell r="AK22">
            <v>15</v>
          </cell>
          <cell r="AL22" t="str">
            <v>A</v>
          </cell>
          <cell r="AM22">
            <v>10</v>
          </cell>
          <cell r="AN22" t="str">
            <v>H</v>
          </cell>
          <cell r="AO22">
            <v>1</v>
          </cell>
          <cell r="AP22" t="str">
            <v>A</v>
          </cell>
          <cell r="AQ22">
            <v>12</v>
          </cell>
          <cell r="AR22" t="str">
            <v>H</v>
          </cell>
          <cell r="AS22">
            <v>3</v>
          </cell>
          <cell r="AT22" t="str">
            <v>A</v>
          </cell>
        </row>
        <row r="23">
          <cell r="D23">
            <v>4</v>
          </cell>
          <cell r="E23" t="str">
            <v>Robs Revival</v>
          </cell>
          <cell r="F23" t="str">
            <v>Wed</v>
          </cell>
          <cell r="G23" t="str">
            <v>Ring O Bells Priston</v>
          </cell>
          <cell r="O23">
            <v>6</v>
          </cell>
          <cell r="P23" t="str">
            <v>A</v>
          </cell>
          <cell r="Q23">
            <v>13</v>
          </cell>
          <cell r="R23" t="str">
            <v>H</v>
          </cell>
          <cell r="S23">
            <v>8</v>
          </cell>
          <cell r="T23" t="str">
            <v>A</v>
          </cell>
          <cell r="U23">
            <v>15</v>
          </cell>
          <cell r="V23" t="str">
            <v>H</v>
          </cell>
          <cell r="W23">
            <v>10</v>
          </cell>
          <cell r="X23" t="str">
            <v>A</v>
          </cell>
          <cell r="Y23">
            <v>1</v>
          </cell>
          <cell r="Z23" t="str">
            <v>H</v>
          </cell>
          <cell r="AA23">
            <v>12</v>
          </cell>
          <cell r="AB23" t="str">
            <v>A</v>
          </cell>
          <cell r="AC23">
            <v>3</v>
          </cell>
          <cell r="AD23" t="str">
            <v>H</v>
          </cell>
          <cell r="AE23">
            <v>14</v>
          </cell>
          <cell r="AF23" t="str">
            <v>A</v>
          </cell>
          <cell r="AG23">
            <v>5</v>
          </cell>
          <cell r="AH23" t="str">
            <v>H</v>
          </cell>
          <cell r="AI23">
            <v>16</v>
          </cell>
          <cell r="AJ23" t="str">
            <v>A</v>
          </cell>
          <cell r="AK23">
            <v>7</v>
          </cell>
          <cell r="AL23" t="str">
            <v>H</v>
          </cell>
          <cell r="AM23">
            <v>2</v>
          </cell>
          <cell r="AN23" t="str">
            <v>A</v>
          </cell>
          <cell r="AO23">
            <v>9</v>
          </cell>
          <cell r="AP23" t="str">
            <v>H</v>
          </cell>
          <cell r="AQ23">
            <v>4</v>
          </cell>
          <cell r="AR23" t="str">
            <v>A</v>
          </cell>
          <cell r="AS23">
            <v>11</v>
          </cell>
          <cell r="AT23" t="str">
            <v>H</v>
          </cell>
        </row>
        <row r="24">
          <cell r="D24">
            <v>5</v>
          </cell>
          <cell r="E24" t="str">
            <v>Bees</v>
          </cell>
          <cell r="F24" t="str">
            <v>Wed</v>
          </cell>
          <cell r="G24" t="str">
            <v>Haydon Que Club</v>
          </cell>
          <cell r="O24">
            <v>12</v>
          </cell>
          <cell r="P24" t="str">
            <v>H</v>
          </cell>
          <cell r="Q24">
            <v>7</v>
          </cell>
          <cell r="R24" t="str">
            <v>A</v>
          </cell>
          <cell r="S24">
            <v>14</v>
          </cell>
          <cell r="T24" t="str">
            <v>H</v>
          </cell>
          <cell r="U24">
            <v>9</v>
          </cell>
          <cell r="V24" t="str">
            <v>A</v>
          </cell>
          <cell r="W24">
            <v>16</v>
          </cell>
          <cell r="X24" t="str">
            <v>H</v>
          </cell>
          <cell r="Y24">
            <v>11</v>
          </cell>
          <cell r="Z24" t="str">
            <v>A</v>
          </cell>
          <cell r="AA24">
            <v>2</v>
          </cell>
          <cell r="AB24" t="str">
            <v>H</v>
          </cell>
          <cell r="AC24">
            <v>13</v>
          </cell>
          <cell r="AD24" t="str">
            <v>A</v>
          </cell>
          <cell r="AE24">
            <v>4</v>
          </cell>
          <cell r="AF24" t="str">
            <v>H</v>
          </cell>
          <cell r="AG24">
            <v>15</v>
          </cell>
          <cell r="AH24" t="str">
            <v>A</v>
          </cell>
          <cell r="AI24">
            <v>6</v>
          </cell>
          <cell r="AJ24" t="str">
            <v>H</v>
          </cell>
          <cell r="AK24">
            <v>1</v>
          </cell>
          <cell r="AL24" t="str">
            <v>A</v>
          </cell>
          <cell r="AM24">
            <v>8</v>
          </cell>
          <cell r="AN24" t="str">
            <v>H</v>
          </cell>
          <cell r="AO24">
            <v>3</v>
          </cell>
          <cell r="AP24" t="str">
            <v>A</v>
          </cell>
          <cell r="AQ24">
            <v>10</v>
          </cell>
          <cell r="AR24" t="str">
            <v>H</v>
          </cell>
          <cell r="AS24">
            <v>5</v>
          </cell>
          <cell r="AT24" t="str">
            <v>A</v>
          </cell>
        </row>
        <row r="25">
          <cell r="D25">
            <v>6</v>
          </cell>
          <cell r="E25" t="str">
            <v>Que Club A</v>
          </cell>
          <cell r="F25" t="str">
            <v>Wed</v>
          </cell>
          <cell r="G25" t="str">
            <v>Haydon Que Club</v>
          </cell>
          <cell r="O25">
            <v>8</v>
          </cell>
          <cell r="P25" t="str">
            <v>A</v>
          </cell>
          <cell r="Q25">
            <v>11</v>
          </cell>
          <cell r="R25" t="str">
            <v>H</v>
          </cell>
          <cell r="S25">
            <v>10</v>
          </cell>
          <cell r="T25" t="str">
            <v>A</v>
          </cell>
          <cell r="U25">
            <v>13</v>
          </cell>
          <cell r="V25" t="str">
            <v>H</v>
          </cell>
          <cell r="W25">
            <v>12</v>
          </cell>
          <cell r="X25" t="str">
            <v>A</v>
          </cell>
          <cell r="Y25">
            <v>15</v>
          </cell>
          <cell r="Z25" t="str">
            <v>H</v>
          </cell>
          <cell r="AA25">
            <v>14</v>
          </cell>
          <cell r="AB25" t="str">
            <v>A</v>
          </cell>
          <cell r="AC25">
            <v>1</v>
          </cell>
          <cell r="AD25" t="str">
            <v>H</v>
          </cell>
          <cell r="AE25">
            <v>16</v>
          </cell>
          <cell r="AF25" t="str">
            <v>A</v>
          </cell>
          <cell r="AG25">
            <v>3</v>
          </cell>
          <cell r="AH25" t="str">
            <v>H</v>
          </cell>
          <cell r="AI25">
            <v>2</v>
          </cell>
          <cell r="AJ25" t="str">
            <v>A</v>
          </cell>
          <cell r="AK25">
            <v>5</v>
          </cell>
          <cell r="AL25" t="str">
            <v>H</v>
          </cell>
          <cell r="AM25">
            <v>4</v>
          </cell>
          <cell r="AN25" t="str">
            <v>A</v>
          </cell>
          <cell r="AO25">
            <v>7</v>
          </cell>
          <cell r="AP25" t="str">
            <v>H</v>
          </cell>
          <cell r="AQ25">
            <v>6</v>
          </cell>
          <cell r="AR25" t="str">
            <v>A</v>
          </cell>
          <cell r="AS25">
            <v>9</v>
          </cell>
          <cell r="AT25" t="str">
            <v>H</v>
          </cell>
        </row>
        <row r="26">
          <cell r="D26">
            <v>7</v>
          </cell>
          <cell r="E26" t="str">
            <v>Sparks</v>
          </cell>
          <cell r="F26" t="str">
            <v>Thur</v>
          </cell>
          <cell r="G26" t="str">
            <v>Crown Clapton</v>
          </cell>
          <cell r="O26">
            <v>10</v>
          </cell>
          <cell r="P26" t="str">
            <v>H</v>
          </cell>
          <cell r="Q26">
            <v>9</v>
          </cell>
          <cell r="R26" t="str">
            <v>A</v>
          </cell>
          <cell r="S26">
            <v>12</v>
          </cell>
          <cell r="T26" t="str">
            <v>H</v>
          </cell>
          <cell r="U26">
            <v>11</v>
          </cell>
          <cell r="V26" t="str">
            <v>A</v>
          </cell>
          <cell r="W26">
            <v>14</v>
          </cell>
          <cell r="X26" t="str">
            <v>H</v>
          </cell>
          <cell r="Y26">
            <v>13</v>
          </cell>
          <cell r="Z26" t="str">
            <v>A</v>
          </cell>
          <cell r="AA26">
            <v>16</v>
          </cell>
          <cell r="AB26" t="str">
            <v>H</v>
          </cell>
          <cell r="AC26">
            <v>15</v>
          </cell>
          <cell r="AD26" t="str">
            <v>A</v>
          </cell>
          <cell r="AE26">
            <v>2</v>
          </cell>
          <cell r="AF26" t="str">
            <v>H</v>
          </cell>
          <cell r="AG26">
            <v>1</v>
          </cell>
          <cell r="AH26" t="str">
            <v>A</v>
          </cell>
          <cell r="AI26">
            <v>4</v>
          </cell>
          <cell r="AJ26" t="str">
            <v>H</v>
          </cell>
          <cell r="AK26">
            <v>3</v>
          </cell>
          <cell r="AL26" t="str">
            <v>A</v>
          </cell>
          <cell r="AM26">
            <v>6</v>
          </cell>
          <cell r="AN26" t="str">
            <v>H</v>
          </cell>
          <cell r="AO26">
            <v>5</v>
          </cell>
          <cell r="AP26" t="str">
            <v>A</v>
          </cell>
          <cell r="AQ26">
            <v>8</v>
          </cell>
          <cell r="AR26" t="str">
            <v>H</v>
          </cell>
          <cell r="AS26">
            <v>7</v>
          </cell>
          <cell r="AT26" t="str">
            <v>A</v>
          </cell>
        </row>
        <row r="27">
          <cell r="D27">
            <v>8</v>
          </cell>
          <cell r="E27" t="str">
            <v>Alleywhackers</v>
          </cell>
          <cell r="F27" t="str">
            <v>Thur</v>
          </cell>
          <cell r="G27" t="str">
            <v>Crossways</v>
          </cell>
          <cell r="O27">
            <v>15</v>
          </cell>
          <cell r="P27" t="str">
            <v>A</v>
          </cell>
          <cell r="Q27">
            <v>16</v>
          </cell>
          <cell r="R27" t="str">
            <v>H</v>
          </cell>
          <cell r="S27">
            <v>13</v>
          </cell>
          <cell r="T27" t="str">
            <v>A</v>
          </cell>
          <cell r="U27">
            <v>14</v>
          </cell>
          <cell r="V27" t="str">
            <v>H</v>
          </cell>
          <cell r="W27">
            <v>11</v>
          </cell>
          <cell r="X27" t="str">
            <v>A</v>
          </cell>
          <cell r="Y27">
            <v>12</v>
          </cell>
          <cell r="Z27" t="str">
            <v>H</v>
          </cell>
          <cell r="AA27">
            <v>9</v>
          </cell>
          <cell r="AB27" t="str">
            <v>A</v>
          </cell>
          <cell r="AC27">
            <v>10</v>
          </cell>
          <cell r="AD27" t="str">
            <v>H</v>
          </cell>
          <cell r="AE27">
            <v>7</v>
          </cell>
          <cell r="AF27" t="str">
            <v>H</v>
          </cell>
          <cell r="AG27">
            <v>8</v>
          </cell>
          <cell r="AH27" t="str">
            <v>A</v>
          </cell>
          <cell r="AI27">
            <v>5</v>
          </cell>
          <cell r="AJ27" t="str">
            <v>H</v>
          </cell>
          <cell r="AK27">
            <v>6</v>
          </cell>
          <cell r="AL27" t="str">
            <v>A</v>
          </cell>
          <cell r="AM27">
            <v>3</v>
          </cell>
          <cell r="AN27" t="str">
            <v>H</v>
          </cell>
          <cell r="AO27">
            <v>4</v>
          </cell>
          <cell r="AP27" t="str">
            <v>A</v>
          </cell>
          <cell r="AQ27">
            <v>1</v>
          </cell>
          <cell r="AR27" t="str">
            <v>H</v>
          </cell>
          <cell r="AS27">
            <v>2</v>
          </cell>
          <cell r="AT27" t="str">
            <v>A</v>
          </cell>
        </row>
        <row r="28">
          <cell r="D28">
            <v>9</v>
          </cell>
          <cell r="E28" t="str">
            <v>Waterside</v>
          </cell>
          <cell r="F28" t="str">
            <v>Thur</v>
          </cell>
          <cell r="G28" t="str">
            <v>Radstock WM Club</v>
          </cell>
          <cell r="O28">
            <v>13</v>
          </cell>
          <cell r="P28" t="str">
            <v>H</v>
          </cell>
          <cell r="Q28">
            <v>14</v>
          </cell>
          <cell r="R28" t="str">
            <v>A</v>
          </cell>
          <cell r="S28">
            <v>11</v>
          </cell>
          <cell r="T28" t="str">
            <v>H</v>
          </cell>
          <cell r="U28">
            <v>12</v>
          </cell>
          <cell r="V28" t="str">
            <v>A</v>
          </cell>
          <cell r="W28">
            <v>9</v>
          </cell>
          <cell r="X28" t="str">
            <v>H</v>
          </cell>
          <cell r="Y28">
            <v>10</v>
          </cell>
          <cell r="Z28" t="str">
            <v>A</v>
          </cell>
          <cell r="AA28">
            <v>15</v>
          </cell>
          <cell r="AB28" t="str">
            <v>H</v>
          </cell>
          <cell r="AC28">
            <v>16</v>
          </cell>
          <cell r="AD28" t="str">
            <v>A</v>
          </cell>
          <cell r="AE28">
            <v>5</v>
          </cell>
          <cell r="AF28" t="str">
            <v>A</v>
          </cell>
          <cell r="AG28">
            <v>6</v>
          </cell>
          <cell r="AH28" t="str">
            <v>H</v>
          </cell>
          <cell r="AI28">
            <v>3</v>
          </cell>
          <cell r="AJ28" t="str">
            <v>A</v>
          </cell>
          <cell r="AK28">
            <v>4</v>
          </cell>
          <cell r="AL28" t="str">
            <v>H</v>
          </cell>
          <cell r="AM28">
            <v>1</v>
          </cell>
          <cell r="AN28" t="str">
            <v>A</v>
          </cell>
          <cell r="AO28">
            <v>2</v>
          </cell>
          <cell r="AP28" t="str">
            <v>H</v>
          </cell>
          <cell r="AQ28">
            <v>7</v>
          </cell>
          <cell r="AR28" t="str">
            <v>A</v>
          </cell>
          <cell r="AS28">
            <v>8</v>
          </cell>
          <cell r="AT28" t="str">
            <v>H</v>
          </cell>
        </row>
        <row r="29">
          <cell r="D29">
            <v>10</v>
          </cell>
          <cell r="E29" t="str">
            <v>P.O.W. Exiles</v>
          </cell>
          <cell r="F29" t="str">
            <v>Thur</v>
          </cell>
          <cell r="G29" t="str">
            <v>Peasedown C.C.</v>
          </cell>
          <cell r="O29">
            <v>11</v>
          </cell>
          <cell r="P29" t="str">
            <v>A</v>
          </cell>
          <cell r="Q29">
            <v>12</v>
          </cell>
          <cell r="R29" t="str">
            <v>H</v>
          </cell>
          <cell r="S29">
            <v>9</v>
          </cell>
          <cell r="T29" t="str">
            <v>A</v>
          </cell>
          <cell r="U29">
            <v>10</v>
          </cell>
          <cell r="V29" t="str">
            <v>H</v>
          </cell>
          <cell r="W29">
            <v>7</v>
          </cell>
          <cell r="X29" t="str">
            <v>A</v>
          </cell>
          <cell r="Y29">
            <v>8</v>
          </cell>
          <cell r="Z29" t="str">
            <v>H</v>
          </cell>
          <cell r="AA29">
            <v>5</v>
          </cell>
          <cell r="AB29" t="str">
            <v>H</v>
          </cell>
          <cell r="AC29">
            <v>6</v>
          </cell>
          <cell r="AD29" t="str">
            <v>A</v>
          </cell>
          <cell r="AE29">
            <v>3</v>
          </cell>
          <cell r="AF29" t="str">
            <v>H</v>
          </cell>
          <cell r="AG29">
            <v>4</v>
          </cell>
          <cell r="AH29" t="str">
            <v>A</v>
          </cell>
          <cell r="AI29">
            <v>1</v>
          </cell>
          <cell r="AJ29" t="str">
            <v>H</v>
          </cell>
          <cell r="AK29">
            <v>2</v>
          </cell>
          <cell r="AL29" t="str">
            <v>A</v>
          </cell>
          <cell r="AM29">
            <v>15</v>
          </cell>
          <cell r="AN29" t="str">
            <v>A</v>
          </cell>
          <cell r="AO29">
            <v>16</v>
          </cell>
          <cell r="AP29" t="str">
            <v>H</v>
          </cell>
          <cell r="AQ29">
            <v>13</v>
          </cell>
          <cell r="AR29" t="str">
            <v>H</v>
          </cell>
          <cell r="AS29">
            <v>14</v>
          </cell>
          <cell r="AT29" t="str">
            <v>A</v>
          </cell>
        </row>
        <row r="30">
          <cell r="D30">
            <v>11</v>
          </cell>
          <cell r="E30" t="str">
            <v>West End</v>
          </cell>
          <cell r="F30" t="str">
            <v>Wed</v>
          </cell>
          <cell r="G30" t="str">
            <v>Mardons Club</v>
          </cell>
          <cell r="O30">
            <v>9</v>
          </cell>
          <cell r="P30" t="str">
            <v>H</v>
          </cell>
          <cell r="Q30">
            <v>10</v>
          </cell>
          <cell r="R30" t="str">
            <v>A</v>
          </cell>
          <cell r="S30">
            <v>7</v>
          </cell>
          <cell r="T30" t="str">
            <v>H</v>
          </cell>
          <cell r="U30">
            <v>8</v>
          </cell>
          <cell r="V30" t="str">
            <v>A</v>
          </cell>
          <cell r="W30">
            <v>15</v>
          </cell>
          <cell r="X30" t="str">
            <v>H</v>
          </cell>
          <cell r="Y30">
            <v>16</v>
          </cell>
          <cell r="Z30" t="str">
            <v>A</v>
          </cell>
          <cell r="AA30">
            <v>3</v>
          </cell>
          <cell r="AB30" t="str">
            <v>A</v>
          </cell>
          <cell r="AC30">
            <v>4</v>
          </cell>
          <cell r="AD30" t="str">
            <v>H</v>
          </cell>
          <cell r="AE30">
            <v>1</v>
          </cell>
          <cell r="AF30" t="str">
            <v>A</v>
          </cell>
          <cell r="AG30">
            <v>2</v>
          </cell>
          <cell r="AH30" t="str">
            <v>H</v>
          </cell>
          <cell r="AI30">
            <v>13</v>
          </cell>
          <cell r="AJ30" t="str">
            <v>A</v>
          </cell>
          <cell r="AK30">
            <v>14</v>
          </cell>
          <cell r="AL30" t="str">
            <v>H</v>
          </cell>
          <cell r="AM30">
            <v>11</v>
          </cell>
          <cell r="AN30" t="str">
            <v>H</v>
          </cell>
          <cell r="AO30">
            <v>12</v>
          </cell>
          <cell r="AP30" t="str">
            <v>A</v>
          </cell>
          <cell r="AQ30">
            <v>5</v>
          </cell>
          <cell r="AR30" t="str">
            <v>A</v>
          </cell>
          <cell r="AS30">
            <v>6</v>
          </cell>
          <cell r="AT30" t="str">
            <v>H</v>
          </cell>
        </row>
        <row r="31">
          <cell r="D31">
            <v>12</v>
          </cell>
          <cell r="E31" t="str">
            <v>Headless Chickens</v>
          </cell>
          <cell r="F31" t="str">
            <v>Thur</v>
          </cell>
          <cell r="G31" t="str">
            <v>Red Lion Paulton</v>
          </cell>
          <cell r="O31">
            <v>7</v>
          </cell>
          <cell r="P31" t="str">
            <v>A</v>
          </cell>
          <cell r="Q31">
            <v>8</v>
          </cell>
          <cell r="R31" t="str">
            <v>H</v>
          </cell>
          <cell r="S31">
            <v>5</v>
          </cell>
          <cell r="T31" t="str">
            <v>A</v>
          </cell>
          <cell r="U31">
            <v>6</v>
          </cell>
          <cell r="V31" t="str">
            <v>H</v>
          </cell>
          <cell r="W31">
            <v>3</v>
          </cell>
          <cell r="X31" t="str">
            <v>H</v>
          </cell>
          <cell r="Y31">
            <v>4</v>
          </cell>
          <cell r="Z31" t="str">
            <v>A</v>
          </cell>
          <cell r="AA31">
            <v>1</v>
          </cell>
          <cell r="AB31" t="str">
            <v>H</v>
          </cell>
          <cell r="AC31">
            <v>2</v>
          </cell>
          <cell r="AD31" t="str">
            <v>A</v>
          </cell>
          <cell r="AE31">
            <v>13</v>
          </cell>
          <cell r="AF31" t="str">
            <v>H</v>
          </cell>
          <cell r="AG31">
            <v>14</v>
          </cell>
          <cell r="AH31" t="str">
            <v>A</v>
          </cell>
          <cell r="AI31">
            <v>15</v>
          </cell>
          <cell r="AJ31" t="str">
            <v>H</v>
          </cell>
          <cell r="AK31">
            <v>16</v>
          </cell>
          <cell r="AL31" t="str">
            <v>A</v>
          </cell>
          <cell r="AM31">
            <v>9</v>
          </cell>
          <cell r="AN31" t="str">
            <v>A</v>
          </cell>
          <cell r="AO31">
            <v>10</v>
          </cell>
          <cell r="AP31" t="str">
            <v>H</v>
          </cell>
          <cell r="AQ31">
            <v>11</v>
          </cell>
          <cell r="AR31" t="str">
            <v>A</v>
          </cell>
          <cell r="AS31">
            <v>12</v>
          </cell>
          <cell r="AT31" t="str">
            <v>H</v>
          </cell>
        </row>
        <row r="32">
          <cell r="D32">
            <v>13</v>
          </cell>
          <cell r="E32" t="str">
            <v>Peasedown B</v>
          </cell>
          <cell r="F32" t="str">
            <v>Wed</v>
          </cell>
          <cell r="G32" t="str">
            <v>Mid Norton Social Club</v>
          </cell>
          <cell r="O32">
            <v>5</v>
          </cell>
          <cell r="P32" t="str">
            <v>H</v>
          </cell>
          <cell r="Q32">
            <v>6</v>
          </cell>
          <cell r="R32" t="str">
            <v>A</v>
          </cell>
          <cell r="S32">
            <v>15</v>
          </cell>
          <cell r="T32" t="str">
            <v>A</v>
          </cell>
          <cell r="U32">
            <v>16</v>
          </cell>
          <cell r="V32" t="str">
            <v>H</v>
          </cell>
          <cell r="W32">
            <v>1</v>
          </cell>
          <cell r="X32" t="str">
            <v>A</v>
          </cell>
          <cell r="Y32">
            <v>2</v>
          </cell>
          <cell r="Z32" t="str">
            <v>H</v>
          </cell>
          <cell r="AA32">
            <v>13</v>
          </cell>
          <cell r="AB32" t="str">
            <v>A</v>
          </cell>
          <cell r="AC32">
            <v>14</v>
          </cell>
          <cell r="AD32" t="str">
            <v>H</v>
          </cell>
          <cell r="AE32">
            <v>11</v>
          </cell>
          <cell r="AF32" t="str">
            <v>A</v>
          </cell>
          <cell r="AG32">
            <v>12</v>
          </cell>
          <cell r="AH32" t="str">
            <v>H</v>
          </cell>
          <cell r="AI32">
            <v>9</v>
          </cell>
          <cell r="AJ32" t="str">
            <v>H</v>
          </cell>
          <cell r="AK32">
            <v>10</v>
          </cell>
          <cell r="AL32" t="str">
            <v>A</v>
          </cell>
          <cell r="AM32">
            <v>7</v>
          </cell>
          <cell r="AN32" t="str">
            <v>H</v>
          </cell>
          <cell r="AO32">
            <v>8</v>
          </cell>
          <cell r="AP32" t="str">
            <v>A</v>
          </cell>
          <cell r="AQ32">
            <v>3</v>
          </cell>
          <cell r="AR32" t="str">
            <v>H</v>
          </cell>
          <cell r="AS32">
            <v>4</v>
          </cell>
          <cell r="AT32" t="str">
            <v>A</v>
          </cell>
        </row>
        <row r="33">
          <cell r="D33">
            <v>14</v>
          </cell>
          <cell r="E33" t="str">
            <v>Peasedown Rebels</v>
          </cell>
          <cell r="F33" t="str">
            <v>Wed</v>
          </cell>
          <cell r="G33" t="str">
            <v>Lamb Clandown</v>
          </cell>
          <cell r="O33">
            <v>3</v>
          </cell>
          <cell r="P33" t="str">
            <v>A</v>
          </cell>
          <cell r="Q33">
            <v>4</v>
          </cell>
          <cell r="R33" t="str">
            <v>H</v>
          </cell>
          <cell r="S33">
            <v>1</v>
          </cell>
          <cell r="T33" t="str">
            <v>H</v>
          </cell>
          <cell r="U33">
            <v>2</v>
          </cell>
          <cell r="V33" t="str">
            <v>A</v>
          </cell>
          <cell r="W33">
            <v>13</v>
          </cell>
          <cell r="X33" t="str">
            <v>H</v>
          </cell>
          <cell r="Y33">
            <v>14</v>
          </cell>
          <cell r="Z33" t="str">
            <v>A</v>
          </cell>
          <cell r="AA33">
            <v>11</v>
          </cell>
          <cell r="AB33" t="str">
            <v>H</v>
          </cell>
          <cell r="AC33">
            <v>12</v>
          </cell>
          <cell r="AD33" t="str">
            <v>A</v>
          </cell>
          <cell r="AE33">
            <v>15</v>
          </cell>
          <cell r="AF33" t="str">
            <v>H</v>
          </cell>
          <cell r="AG33">
            <v>16</v>
          </cell>
          <cell r="AH33" t="str">
            <v>A</v>
          </cell>
          <cell r="AI33">
            <v>7</v>
          </cell>
          <cell r="AJ33" t="str">
            <v>A</v>
          </cell>
          <cell r="AK33">
            <v>8</v>
          </cell>
          <cell r="AL33" t="str">
            <v>H</v>
          </cell>
          <cell r="AM33">
            <v>5</v>
          </cell>
          <cell r="AN33" t="str">
            <v>A</v>
          </cell>
          <cell r="AO33">
            <v>6</v>
          </cell>
          <cell r="AP33" t="str">
            <v>H</v>
          </cell>
          <cell r="AQ33">
            <v>9</v>
          </cell>
          <cell r="AR33" t="str">
            <v>A</v>
          </cell>
          <cell r="AS33">
            <v>10</v>
          </cell>
          <cell r="AT33" t="str">
            <v>H</v>
          </cell>
        </row>
        <row r="34">
          <cell r="D34">
            <v>15</v>
          </cell>
          <cell r="E34" t="str">
            <v>Pathetic Sharks</v>
          </cell>
          <cell r="F34" t="str">
            <v>Wed</v>
          </cell>
          <cell r="G34" t="str">
            <v>Greyhound</v>
          </cell>
        </row>
        <row r="35">
          <cell r="D35">
            <v>16</v>
          </cell>
          <cell r="E35" t="str">
            <v>Loftys 8</v>
          </cell>
          <cell r="F35" t="str">
            <v>Thur</v>
          </cell>
          <cell r="G35" t="str">
            <v>Mid Norton Social Club</v>
          </cell>
        </row>
        <row r="36">
          <cell r="D36">
            <v>1</v>
          </cell>
          <cell r="E36" t="str">
            <v>Moonshiners</v>
          </cell>
          <cell r="F36" t="str">
            <v>Wed</v>
          </cell>
          <cell r="G36" t="str">
            <v>Riverside Club</v>
          </cell>
        </row>
        <row r="37">
          <cell r="D37">
            <v>2</v>
          </cell>
          <cell r="E37" t="str">
            <v>Pioneers</v>
          </cell>
          <cell r="F37" t="str">
            <v>Wed</v>
          </cell>
          <cell r="G37" t="str">
            <v>Mid Norton C.C.</v>
          </cell>
        </row>
        <row r="38">
          <cell r="D38">
            <v>3</v>
          </cell>
          <cell r="E38" t="str">
            <v>Welton Rov B</v>
          </cell>
          <cell r="F38" t="str">
            <v>Wed</v>
          </cell>
          <cell r="G38" t="str">
            <v>Welton Rovers</v>
          </cell>
        </row>
        <row r="39">
          <cell r="D39">
            <v>4</v>
          </cell>
          <cell r="E39" t="str">
            <v>Welton Rov A</v>
          </cell>
          <cell r="F39" t="str">
            <v>Wed</v>
          </cell>
          <cell r="G39" t="str">
            <v>Welton Rovers</v>
          </cell>
        </row>
        <row r="40">
          <cell r="D40">
            <v>5</v>
          </cell>
          <cell r="E40" t="str">
            <v>Free Week</v>
          </cell>
          <cell r="F40" t="str">
            <v>Free</v>
          </cell>
          <cell r="G40" t="str">
            <v>Free Week </v>
          </cell>
        </row>
        <row r="41">
          <cell r="D41">
            <v>6</v>
          </cell>
          <cell r="E41" t="str">
            <v>Redan B</v>
          </cell>
          <cell r="F41" t="str">
            <v>Wed</v>
          </cell>
          <cell r="G41" t="str">
            <v>Redan Chilcompton</v>
          </cell>
        </row>
        <row r="42">
          <cell r="D42">
            <v>7</v>
          </cell>
          <cell r="E42" t="str">
            <v>Mendip Boys</v>
          </cell>
          <cell r="F42" t="str">
            <v>Thur</v>
          </cell>
          <cell r="G42" t="str">
            <v>White Hart</v>
          </cell>
        </row>
        <row r="43">
          <cell r="D43">
            <v>8</v>
          </cell>
          <cell r="E43" t="str">
            <v>Chewton Exiles</v>
          </cell>
          <cell r="F43" t="str">
            <v>Thur</v>
          </cell>
          <cell r="G43" t="str">
            <v>Crown Clapton</v>
          </cell>
        </row>
        <row r="44">
          <cell r="D44">
            <v>9</v>
          </cell>
          <cell r="E44" t="str">
            <v>Frollicking Farmers</v>
          </cell>
          <cell r="F44" t="str">
            <v>Thur</v>
          </cell>
          <cell r="G44" t="str">
            <v>Ring O Bells Priston</v>
          </cell>
        </row>
        <row r="45">
          <cell r="D45">
            <v>10</v>
          </cell>
          <cell r="E45" t="str">
            <v>Radstock Town S.C.</v>
          </cell>
          <cell r="F45" t="str">
            <v>Thur</v>
          </cell>
          <cell r="G45" t="str">
            <v>Radstock Town F.C.</v>
          </cell>
        </row>
        <row r="46">
          <cell r="D46">
            <v>11</v>
          </cell>
          <cell r="E46" t="str">
            <v>Denis's Menaces</v>
          </cell>
          <cell r="F46" t="str">
            <v>Wed</v>
          </cell>
          <cell r="G46" t="str">
            <v>Purnells C.C.</v>
          </cell>
        </row>
        <row r="47">
          <cell r="D47">
            <v>12</v>
          </cell>
          <cell r="E47" t="str">
            <v>Westhill Gdns S.N.U.</v>
          </cell>
          <cell r="F47" t="str">
            <v>Thur</v>
          </cell>
          <cell r="G47" t="str">
            <v>Westhill Gardens Club</v>
          </cell>
        </row>
        <row r="48">
          <cell r="D48">
            <v>13</v>
          </cell>
          <cell r="E48" t="str">
            <v>Odds &amp; Sods</v>
          </cell>
          <cell r="F48" t="str">
            <v>Wed</v>
          </cell>
          <cell r="G48" t="str">
            <v>Lamb Clandown</v>
          </cell>
        </row>
        <row r="49">
          <cell r="D49">
            <v>14</v>
          </cell>
          <cell r="E49" t="str">
            <v>Herberts</v>
          </cell>
          <cell r="F49" t="str">
            <v>Wed</v>
          </cell>
          <cell r="G49" t="str">
            <v>Farrington Hall</v>
          </cell>
        </row>
        <row r="50">
          <cell r="D50">
            <v>15</v>
          </cell>
          <cell r="E50" t="str">
            <v>Fir Tree C</v>
          </cell>
          <cell r="F50" t="str">
            <v>Thur</v>
          </cell>
          <cell r="G50" t="str">
            <v>Lamb Clandown</v>
          </cell>
        </row>
        <row r="51">
          <cell r="D51">
            <v>16</v>
          </cell>
          <cell r="E51" t="str">
            <v>Club A</v>
          </cell>
          <cell r="F51" t="str">
            <v>Wed</v>
          </cell>
          <cell r="G51" t="str">
            <v>Radstock WM Club</v>
          </cell>
        </row>
        <row r="52">
          <cell r="D52">
            <v>1</v>
          </cell>
          <cell r="E52" t="str">
            <v>All Sorts</v>
          </cell>
          <cell r="F52" t="str">
            <v>Wed</v>
          </cell>
          <cell r="G52" t="str">
            <v>Crown Clapton</v>
          </cell>
        </row>
        <row r="53">
          <cell r="D53">
            <v>2</v>
          </cell>
          <cell r="E53" t="str">
            <v>Belly Floppers</v>
          </cell>
          <cell r="F53" t="str">
            <v>Wed</v>
          </cell>
          <cell r="G53" t="str">
            <v>Crown Clapton</v>
          </cell>
        </row>
        <row r="54">
          <cell r="D54">
            <v>3</v>
          </cell>
          <cell r="E54" t="str">
            <v>Rebels</v>
          </cell>
          <cell r="F54" t="str">
            <v>Wed</v>
          </cell>
          <cell r="G54" t="str">
            <v>Prattens Club</v>
          </cell>
        </row>
        <row r="55">
          <cell r="D55">
            <v>4</v>
          </cell>
          <cell r="E55" t="str">
            <v>R.B.S.Ltd</v>
          </cell>
          <cell r="F55" t="str">
            <v>Wed</v>
          </cell>
          <cell r="G55" t="str">
            <v>Coleford Legion</v>
          </cell>
        </row>
        <row r="56">
          <cell r="D56">
            <v>5</v>
          </cell>
          <cell r="E56" t="str">
            <v>Badger Boys</v>
          </cell>
          <cell r="F56" t="str">
            <v>Wed</v>
          </cell>
          <cell r="G56" t="str">
            <v>Fox &amp; Badger Wellow</v>
          </cell>
        </row>
        <row r="57">
          <cell r="D57">
            <v>6</v>
          </cell>
          <cell r="E57" t="str">
            <v>Rancid Gruellers</v>
          </cell>
          <cell r="F57" t="str">
            <v>Thur</v>
          </cell>
          <cell r="G57" t="str">
            <v>Riverside Club</v>
          </cell>
        </row>
        <row r="58">
          <cell r="D58">
            <v>7</v>
          </cell>
          <cell r="E58" t="str">
            <v>Beer Bellies</v>
          </cell>
          <cell r="F58" t="str">
            <v>Thur</v>
          </cell>
          <cell r="G58" t="str">
            <v>Jolliffe Arms</v>
          </cell>
        </row>
        <row r="59">
          <cell r="D59">
            <v>8</v>
          </cell>
          <cell r="E59" t="str">
            <v>T8 Rabble</v>
          </cell>
          <cell r="F59" t="str">
            <v>Thur</v>
          </cell>
          <cell r="G59" t="str">
            <v>Mid Norton C.Club</v>
          </cell>
        </row>
        <row r="60">
          <cell r="D60">
            <v>9</v>
          </cell>
          <cell r="E60" t="str">
            <v>Docile Drifters</v>
          </cell>
          <cell r="F60" t="str">
            <v>Thur</v>
          </cell>
          <cell r="G60" t="str">
            <v>Duke of Cumberland</v>
          </cell>
        </row>
        <row r="61">
          <cell r="D61">
            <v>10</v>
          </cell>
          <cell r="E61" t="str">
            <v>White Hart</v>
          </cell>
          <cell r="F61" t="str">
            <v>Wed</v>
          </cell>
          <cell r="G61" t="str">
            <v>White Hart</v>
          </cell>
        </row>
        <row r="62">
          <cell r="D62">
            <v>11</v>
          </cell>
          <cell r="E62" t="str">
            <v>Gravediggers</v>
          </cell>
          <cell r="F62" t="str">
            <v>Thur</v>
          </cell>
          <cell r="G62" t="str">
            <v>Tuckers Grave</v>
          </cell>
        </row>
        <row r="63">
          <cell r="D63">
            <v>12</v>
          </cell>
          <cell r="E63" t="str">
            <v>Jacks Blades</v>
          </cell>
          <cell r="F63" t="str">
            <v>Wed</v>
          </cell>
          <cell r="G63" t="str">
            <v>Jolliffe Arms</v>
          </cell>
        </row>
        <row r="64">
          <cell r="D64">
            <v>13</v>
          </cell>
          <cell r="E64" t="str">
            <v>Bowlers</v>
          </cell>
          <cell r="F64" t="str">
            <v>Thur</v>
          </cell>
          <cell r="G64" t="str">
            <v>Paulton Rovers Club</v>
          </cell>
        </row>
        <row r="65">
          <cell r="D65">
            <v>14</v>
          </cell>
          <cell r="E65" t="str">
            <v>Norton Legion</v>
          </cell>
          <cell r="F65" t="str">
            <v>Wed</v>
          </cell>
          <cell r="G65" t="str">
            <v>Mid Norton Social Club</v>
          </cell>
        </row>
        <row r="66">
          <cell r="D66">
            <v>15</v>
          </cell>
          <cell r="E66" t="str">
            <v>Club B</v>
          </cell>
          <cell r="F66" t="str">
            <v>Wed</v>
          </cell>
          <cell r="G66" t="str">
            <v>Radstock WM Club</v>
          </cell>
        </row>
        <row r="67">
          <cell r="D67">
            <v>16</v>
          </cell>
          <cell r="E67" t="str">
            <v>Farmborough</v>
          </cell>
          <cell r="F67" t="str">
            <v>Wed</v>
          </cell>
          <cell r="G67" t="str">
            <v>Timsbury Legion</v>
          </cell>
        </row>
        <row r="68">
          <cell r="D68">
            <v>1</v>
          </cell>
          <cell r="E68" t="str">
            <v>Fosseway Exiles</v>
          </cell>
          <cell r="F68" t="str">
            <v>Wed</v>
          </cell>
          <cell r="G68" t="str">
            <v>Riverside Club</v>
          </cell>
        </row>
        <row r="69">
          <cell r="D69">
            <v>2</v>
          </cell>
          <cell r="E69" t="str">
            <v>The Dolphin Boys</v>
          </cell>
          <cell r="F69" t="str">
            <v>Thur</v>
          </cell>
          <cell r="G69" t="str">
            <v>Dolphin Welton</v>
          </cell>
        </row>
        <row r="70">
          <cell r="D70">
            <v>3</v>
          </cell>
          <cell r="E70" t="str">
            <v>Mission Impossible</v>
          </cell>
          <cell r="F70" t="str">
            <v>Thur</v>
          </cell>
          <cell r="G70" t="str">
            <v>Welton Rovers Club</v>
          </cell>
        </row>
        <row r="71">
          <cell r="D71">
            <v>4</v>
          </cell>
          <cell r="E71" t="str">
            <v>Coleford Legion</v>
          </cell>
          <cell r="F71" t="str">
            <v>Wed</v>
          </cell>
          <cell r="G71" t="str">
            <v>Coleford Legion</v>
          </cell>
        </row>
        <row r="72">
          <cell r="D72">
            <v>5</v>
          </cell>
          <cell r="E72" t="str">
            <v>Lionhearts</v>
          </cell>
          <cell r="F72" t="str">
            <v>Thur</v>
          </cell>
          <cell r="G72" t="str">
            <v>Redan Chilcompton</v>
          </cell>
        </row>
        <row r="73">
          <cell r="D73">
            <v>6</v>
          </cell>
          <cell r="E73" t="str">
            <v>Rockys Lot</v>
          </cell>
          <cell r="F73" t="str">
            <v>Thur</v>
          </cell>
          <cell r="G73" t="str">
            <v>Riverside Club</v>
          </cell>
        </row>
        <row r="74">
          <cell r="D74">
            <v>7</v>
          </cell>
          <cell r="E74" t="str">
            <v>Wasters</v>
          </cell>
          <cell r="F74" t="str">
            <v>Thur</v>
          </cell>
          <cell r="G74" t="str">
            <v>White Hart</v>
          </cell>
        </row>
        <row r="75">
          <cell r="D75">
            <v>8</v>
          </cell>
          <cell r="E75" t="str">
            <v>Leigh Lyons</v>
          </cell>
          <cell r="F75" t="str">
            <v>Thur</v>
          </cell>
          <cell r="G75" t="str">
            <v>Crossways</v>
          </cell>
        </row>
        <row r="76">
          <cell r="D76">
            <v>9</v>
          </cell>
          <cell r="E76" t="str">
            <v>Smilies</v>
          </cell>
          <cell r="F76" t="str">
            <v>Thur</v>
          </cell>
          <cell r="G76" t="str">
            <v>Radstock WM Club</v>
          </cell>
        </row>
        <row r="77">
          <cell r="D77">
            <v>10</v>
          </cell>
          <cell r="E77" t="str">
            <v>Peasedown Sports</v>
          </cell>
          <cell r="F77" t="str">
            <v>Wed</v>
          </cell>
          <cell r="G77" t="str">
            <v>Peasedown C.C.</v>
          </cell>
        </row>
        <row r="78">
          <cell r="D78">
            <v>11</v>
          </cell>
          <cell r="E78" t="str">
            <v>Ivors 8</v>
          </cell>
          <cell r="F78" t="str">
            <v>Thur</v>
          </cell>
          <cell r="G78" t="str">
            <v>Elm Tree</v>
          </cell>
        </row>
        <row r="79">
          <cell r="D79">
            <v>12</v>
          </cell>
          <cell r="E79" t="str">
            <v>Knobs &amp; Knockers</v>
          </cell>
          <cell r="F79" t="str">
            <v>Wed</v>
          </cell>
          <cell r="G79" t="str">
            <v>Dolphin Welton</v>
          </cell>
        </row>
        <row r="80">
          <cell r="D80">
            <v>13</v>
          </cell>
          <cell r="E80" t="str">
            <v>Head Hunters</v>
          </cell>
          <cell r="F80" t="str">
            <v>Thur</v>
          </cell>
          <cell r="G80" t="str">
            <v>King Head Coleford</v>
          </cell>
        </row>
        <row r="81">
          <cell r="D81">
            <v>14</v>
          </cell>
          <cell r="E81" t="str">
            <v>Spuds Boys</v>
          </cell>
          <cell r="F81" t="str">
            <v>Wed</v>
          </cell>
          <cell r="G81" t="str">
            <v>Radstock Town F.C.</v>
          </cell>
        </row>
        <row r="82">
          <cell r="D82">
            <v>15</v>
          </cell>
          <cell r="E82" t="str">
            <v>Prattens A</v>
          </cell>
          <cell r="F82" t="str">
            <v>Wed</v>
          </cell>
          <cell r="G82" t="str">
            <v>Prattens Club</v>
          </cell>
        </row>
        <row r="83">
          <cell r="D83">
            <v>16</v>
          </cell>
          <cell r="E83" t="str">
            <v>Prattens B</v>
          </cell>
          <cell r="F83" t="str">
            <v>Wed</v>
          </cell>
          <cell r="G83" t="str">
            <v>Prattens Club</v>
          </cell>
        </row>
        <row r="84">
          <cell r="D84">
            <v>1</v>
          </cell>
          <cell r="E84" t="str">
            <v>Free Week</v>
          </cell>
          <cell r="F84" t="str">
            <v>Free</v>
          </cell>
          <cell r="G84" t="str">
            <v>Free Week </v>
          </cell>
        </row>
        <row r="85">
          <cell r="D85">
            <v>2</v>
          </cell>
          <cell r="E85" t="str">
            <v>Ameys</v>
          </cell>
          <cell r="F85" t="str">
            <v>Wed</v>
          </cell>
          <cell r="G85" t="str">
            <v>Westhill Gardens Club</v>
          </cell>
        </row>
        <row r="86">
          <cell r="D86">
            <v>3</v>
          </cell>
          <cell r="E86" t="str">
            <v>Waterboys</v>
          </cell>
          <cell r="F86" t="str">
            <v>Thur</v>
          </cell>
          <cell r="G86" t="str">
            <v>Greyhound</v>
          </cell>
        </row>
        <row r="87">
          <cell r="D87">
            <v>4</v>
          </cell>
          <cell r="E87" t="str">
            <v>Stones Cross</v>
          </cell>
          <cell r="F87" t="str">
            <v>Thur</v>
          </cell>
          <cell r="G87" t="str">
            <v>Greyhound</v>
          </cell>
        </row>
        <row r="88">
          <cell r="D88">
            <v>5</v>
          </cell>
          <cell r="E88" t="str">
            <v>The Norwest Ten</v>
          </cell>
          <cell r="F88" t="str">
            <v>Thur</v>
          </cell>
          <cell r="G88" t="str">
            <v>Norwest Bowls Club</v>
          </cell>
        </row>
        <row r="89">
          <cell r="D89">
            <v>6</v>
          </cell>
          <cell r="E89" t="str">
            <v>Misfits</v>
          </cell>
          <cell r="F89" t="str">
            <v>Thur</v>
          </cell>
          <cell r="G89" t="str">
            <v>High Littleton F.C.</v>
          </cell>
        </row>
        <row r="90">
          <cell r="D90">
            <v>7</v>
          </cell>
          <cell r="E90" t="str">
            <v>Wanderers</v>
          </cell>
          <cell r="F90" t="str">
            <v>Thur</v>
          </cell>
          <cell r="G90" t="str">
            <v>Railway Clutton</v>
          </cell>
        </row>
        <row r="91">
          <cell r="D91">
            <v>8</v>
          </cell>
          <cell r="E91" t="str">
            <v>Railway Clutton</v>
          </cell>
          <cell r="F91" t="str">
            <v>Thur</v>
          </cell>
          <cell r="G91" t="str">
            <v>Railway Clutton</v>
          </cell>
        </row>
        <row r="92">
          <cell r="D92">
            <v>9</v>
          </cell>
          <cell r="E92" t="str">
            <v>Kings Head A</v>
          </cell>
          <cell r="F92" t="str">
            <v>Wed</v>
          </cell>
          <cell r="G92" t="str">
            <v>Kings Head Coleford</v>
          </cell>
        </row>
        <row r="93">
          <cell r="D93">
            <v>10</v>
          </cell>
          <cell r="E93" t="str">
            <v>Drummers</v>
          </cell>
          <cell r="F93" t="str">
            <v>Thur</v>
          </cell>
          <cell r="G93" t="str">
            <v>Radstock Town F.C.</v>
          </cell>
        </row>
        <row r="94">
          <cell r="D94">
            <v>11</v>
          </cell>
          <cell r="E94" t="str">
            <v>Tuckers Grave</v>
          </cell>
          <cell r="F94" t="str">
            <v>Wed</v>
          </cell>
          <cell r="G94" t="str">
            <v>Tuckers Grave</v>
          </cell>
        </row>
        <row r="95">
          <cell r="D95">
            <v>12</v>
          </cell>
          <cell r="E95" t="str">
            <v>Temple Inn</v>
          </cell>
          <cell r="F95" t="str">
            <v>Thur</v>
          </cell>
          <cell r="G95" t="str">
            <v>Temple Inn</v>
          </cell>
        </row>
        <row r="96">
          <cell r="D96">
            <v>13</v>
          </cell>
          <cell r="E96" t="str">
            <v>Free Week</v>
          </cell>
          <cell r="F96" t="str">
            <v>Free</v>
          </cell>
          <cell r="G96" t="str">
            <v>Free Week </v>
          </cell>
        </row>
        <row r="97">
          <cell r="D97">
            <v>14</v>
          </cell>
          <cell r="E97" t="str">
            <v>Alley Cats</v>
          </cell>
          <cell r="F97" t="str">
            <v>Wed</v>
          </cell>
          <cell r="G97" t="str">
            <v>Peasedown C.C.</v>
          </cell>
        </row>
        <row r="98">
          <cell r="D98">
            <v>15</v>
          </cell>
          <cell r="E98" t="str">
            <v>Eagles</v>
          </cell>
          <cell r="F98" t="str">
            <v>Thur</v>
          </cell>
          <cell r="G98" t="str">
            <v>Coleford Legion</v>
          </cell>
        </row>
        <row r="99">
          <cell r="D99">
            <v>16</v>
          </cell>
          <cell r="E99" t="str">
            <v>Free Week</v>
          </cell>
          <cell r="F99" t="str">
            <v>Free</v>
          </cell>
          <cell r="G99" t="str">
            <v>Free Week </v>
          </cell>
        </row>
        <row r="100">
          <cell r="D100">
            <v>1</v>
          </cell>
          <cell r="E100" t="str">
            <v>Bonus Balls</v>
          </cell>
          <cell r="F100" t="str">
            <v>Thur</v>
          </cell>
          <cell r="G100" t="str">
            <v>Welton Rovers Club</v>
          </cell>
        </row>
        <row r="101">
          <cell r="D101">
            <v>2</v>
          </cell>
          <cell r="E101" t="str">
            <v>Seymours 8</v>
          </cell>
          <cell r="F101" t="str">
            <v>Thur</v>
          </cell>
          <cell r="G101" t="str">
            <v>Radstock WM Club</v>
          </cell>
        </row>
        <row r="102">
          <cell r="D102">
            <v>3</v>
          </cell>
          <cell r="E102" t="str">
            <v>Ali's Lot</v>
          </cell>
          <cell r="F102" t="str">
            <v>Wed</v>
          </cell>
          <cell r="G102" t="str">
            <v>Crossways</v>
          </cell>
        </row>
        <row r="103">
          <cell r="D103">
            <v>4</v>
          </cell>
          <cell r="E103" t="str">
            <v>Ring O Bells</v>
          </cell>
          <cell r="F103" t="str">
            <v>Wed</v>
          </cell>
          <cell r="G103" t="str">
            <v>Ring O Bells Priston</v>
          </cell>
        </row>
        <row r="104">
          <cell r="D104">
            <v>5</v>
          </cell>
          <cell r="E104" t="str">
            <v>After Nines</v>
          </cell>
          <cell r="F104" t="str">
            <v>Wed</v>
          </cell>
          <cell r="G104" t="str">
            <v>Radstock WM Club</v>
          </cell>
        </row>
        <row r="105">
          <cell r="D105">
            <v>6</v>
          </cell>
          <cell r="E105" t="str">
            <v>Redan A</v>
          </cell>
          <cell r="F105" t="str">
            <v>Wed</v>
          </cell>
          <cell r="G105" t="str">
            <v>Redan Chilcompton</v>
          </cell>
        </row>
        <row r="106">
          <cell r="D106">
            <v>7</v>
          </cell>
          <cell r="E106" t="str">
            <v>Cathys Lot</v>
          </cell>
          <cell r="F106" t="str">
            <v>Wed</v>
          </cell>
          <cell r="G106" t="str">
            <v>Paulton Rovers</v>
          </cell>
        </row>
        <row r="107">
          <cell r="D107">
            <v>8</v>
          </cell>
          <cell r="E107" t="str">
            <v>Paulton Rov 8</v>
          </cell>
          <cell r="F107" t="str">
            <v>Wed</v>
          </cell>
          <cell r="G107" t="str">
            <v>Paulton Rovers</v>
          </cell>
        </row>
        <row r="108">
          <cell r="D108">
            <v>9</v>
          </cell>
          <cell r="E108" t="str">
            <v>Camshafters</v>
          </cell>
          <cell r="F108" t="str">
            <v>Thur</v>
          </cell>
          <cell r="G108" t="str">
            <v>Ring O Bells Priston</v>
          </cell>
        </row>
        <row r="109">
          <cell r="D109">
            <v>10</v>
          </cell>
          <cell r="E109" t="str">
            <v>Pretenders</v>
          </cell>
          <cell r="F109" t="str">
            <v>Thur</v>
          </cell>
          <cell r="G109" t="str">
            <v>Timsbury Legion</v>
          </cell>
        </row>
        <row r="110">
          <cell r="D110">
            <v>11</v>
          </cell>
          <cell r="E110" t="str">
            <v>Fly By Nights</v>
          </cell>
          <cell r="F110" t="str">
            <v>Wed</v>
          </cell>
          <cell r="G110" t="str">
            <v>Coleford Legion</v>
          </cell>
        </row>
        <row r="111">
          <cell r="D111">
            <v>12</v>
          </cell>
          <cell r="E111" t="str">
            <v>Jolly Farmers</v>
          </cell>
          <cell r="F111" t="str">
            <v>Wed</v>
          </cell>
          <cell r="G111" t="str">
            <v>Jolliffe Arms</v>
          </cell>
        </row>
        <row r="112">
          <cell r="D112">
            <v>13</v>
          </cell>
          <cell r="E112" t="str">
            <v>Supremos</v>
          </cell>
          <cell r="F112" t="str">
            <v>Thur</v>
          </cell>
          <cell r="G112" t="str">
            <v>Paulton Rovers</v>
          </cell>
        </row>
        <row r="113">
          <cell r="D113">
            <v>14</v>
          </cell>
          <cell r="E113" t="str">
            <v>All Stars</v>
          </cell>
          <cell r="F113" t="str">
            <v>Thur</v>
          </cell>
          <cell r="G113" t="str">
            <v>Kings Head Coleford</v>
          </cell>
        </row>
        <row r="114">
          <cell r="D114">
            <v>15</v>
          </cell>
          <cell r="E114" t="str">
            <v>Three Firms</v>
          </cell>
          <cell r="F114" t="str">
            <v>Wed</v>
          </cell>
          <cell r="G114" t="str">
            <v>Welton Rovers Club</v>
          </cell>
        </row>
        <row r="115">
          <cell r="D115">
            <v>16</v>
          </cell>
          <cell r="E115" t="str">
            <v>Free Week</v>
          </cell>
          <cell r="F115" t="str">
            <v>Free</v>
          </cell>
          <cell r="G115" t="str">
            <v>Free Week </v>
          </cell>
        </row>
        <row r="116">
          <cell r="D116">
            <v>1</v>
          </cell>
          <cell r="E116" t="str">
            <v>Free Week</v>
          </cell>
          <cell r="F116" t="str">
            <v>Free</v>
          </cell>
          <cell r="G116" t="str">
            <v>Free Week </v>
          </cell>
        </row>
        <row r="117">
          <cell r="D117">
            <v>2</v>
          </cell>
          <cell r="E117" t="str">
            <v>Unpredictables</v>
          </cell>
          <cell r="F117" t="str">
            <v>Wed</v>
          </cell>
          <cell r="G117" t="str">
            <v>Mid Norton Cricket Club</v>
          </cell>
        </row>
        <row r="118">
          <cell r="D118">
            <v>3</v>
          </cell>
          <cell r="E118" t="str">
            <v>Westhill Sports</v>
          </cell>
          <cell r="F118" t="str">
            <v>Thur</v>
          </cell>
          <cell r="G118" t="str">
            <v>Westhill Gdns Club</v>
          </cell>
        </row>
        <row r="119">
          <cell r="D119">
            <v>4</v>
          </cell>
          <cell r="E119" t="str">
            <v>Westhill Gardeners</v>
          </cell>
          <cell r="F119" t="str">
            <v>Thur</v>
          </cell>
          <cell r="G119" t="str">
            <v>Westhill Gdns Club</v>
          </cell>
        </row>
        <row r="120">
          <cell r="D120">
            <v>5</v>
          </cell>
          <cell r="E120" t="str">
            <v>The Rec</v>
          </cell>
          <cell r="F120" t="str">
            <v>Thur</v>
          </cell>
          <cell r="G120" t="str">
            <v>High Littleton F.C.</v>
          </cell>
        </row>
        <row r="121">
          <cell r="D121">
            <v>6</v>
          </cell>
          <cell r="E121" t="str">
            <v>Dambusters</v>
          </cell>
          <cell r="F121" t="str">
            <v>Wed</v>
          </cell>
          <cell r="G121" t="str">
            <v>Radstock WM Club</v>
          </cell>
        </row>
        <row r="122">
          <cell r="D122">
            <v>7</v>
          </cell>
          <cell r="E122" t="str">
            <v>Wagons</v>
          </cell>
          <cell r="F122" t="str">
            <v>Thur</v>
          </cell>
          <cell r="G122" t="str">
            <v>Wagon &amp; Horses</v>
          </cell>
        </row>
        <row r="123">
          <cell r="D123">
            <v>8</v>
          </cell>
          <cell r="E123" t="str">
            <v>Free Week</v>
          </cell>
          <cell r="F123" t="str">
            <v>Free</v>
          </cell>
          <cell r="G123" t="str">
            <v>Free Week </v>
          </cell>
        </row>
        <row r="124">
          <cell r="D124">
            <v>9</v>
          </cell>
          <cell r="E124" t="str">
            <v>Free Week</v>
          </cell>
          <cell r="F124" t="str">
            <v>Free</v>
          </cell>
          <cell r="G124" t="str">
            <v>Free Week </v>
          </cell>
        </row>
        <row r="125">
          <cell r="D125">
            <v>10</v>
          </cell>
          <cell r="E125" t="str">
            <v>Tailenders</v>
          </cell>
          <cell r="F125" t="str">
            <v>Wed</v>
          </cell>
          <cell r="G125" t="str">
            <v>Kings Head Coleford</v>
          </cell>
        </row>
        <row r="126">
          <cell r="D126">
            <v>11</v>
          </cell>
          <cell r="E126" t="str">
            <v>Dolphin Devils</v>
          </cell>
          <cell r="F126" t="str">
            <v>Wed</v>
          </cell>
          <cell r="G126" t="str">
            <v>Dolphin Welton</v>
          </cell>
        </row>
        <row r="127">
          <cell r="D127">
            <v>12</v>
          </cell>
          <cell r="E127" t="str">
            <v>Muppets</v>
          </cell>
          <cell r="F127" t="str">
            <v>Thur</v>
          </cell>
          <cell r="G127" t="str">
            <v>Peasedown C.C.</v>
          </cell>
        </row>
        <row r="128">
          <cell r="D128">
            <v>13</v>
          </cell>
          <cell r="E128" t="str">
            <v>Miners</v>
          </cell>
          <cell r="F128" t="str">
            <v>Wed</v>
          </cell>
          <cell r="G128" t="str">
            <v>Radstock Town F.C.</v>
          </cell>
        </row>
        <row r="129">
          <cell r="D129">
            <v>14</v>
          </cell>
          <cell r="E129" t="str">
            <v>Haydon Hurricanes</v>
          </cell>
          <cell r="F129" t="str">
            <v>Thur</v>
          </cell>
          <cell r="G129" t="str">
            <v>Haydon Que Club</v>
          </cell>
        </row>
        <row r="130">
          <cell r="D130">
            <v>15</v>
          </cell>
          <cell r="E130" t="str">
            <v>Triards</v>
          </cell>
          <cell r="F130" t="str">
            <v>Thur</v>
          </cell>
          <cell r="G130" t="str">
            <v>Lamb Clandown</v>
          </cell>
        </row>
        <row r="131">
          <cell r="D131">
            <v>16</v>
          </cell>
          <cell r="E131" t="str">
            <v>Woodstones</v>
          </cell>
          <cell r="F131" t="str">
            <v>Wed</v>
          </cell>
          <cell r="G131" t="str">
            <v>Timsbury Legion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verages"/>
      <sheetName val="Team Averages 2019-2020"/>
    </sheetNames>
    <definedNames>
      <definedName name="Macro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62"/>
  </sheetPr>
  <dimension ref="A1:S66"/>
  <sheetViews>
    <sheetView zoomScalePageLayoutView="0" workbookViewId="0" topLeftCell="A1">
      <selection activeCell="C5" sqref="C5:E5"/>
    </sheetView>
  </sheetViews>
  <sheetFormatPr defaultColWidth="9.140625" defaultRowHeight="12.75"/>
  <cols>
    <col min="1" max="1" width="9.140625" style="141" customWidth="1"/>
    <col min="2" max="2" width="17.57421875" style="141" customWidth="1"/>
    <col min="3" max="3" width="9.140625" style="141" customWidth="1"/>
    <col min="4" max="5" width="12.7109375" style="141" customWidth="1"/>
    <col min="6" max="6" width="10.7109375" style="141" customWidth="1"/>
    <col min="7" max="7" width="3.7109375" style="141" customWidth="1"/>
    <col min="8" max="8" width="25.7109375" style="141" customWidth="1"/>
    <col min="9" max="9" width="9.140625" style="141" customWidth="1"/>
    <col min="10" max="10" width="3.7109375" style="141" customWidth="1"/>
    <col min="11" max="11" width="25.7109375" style="141" customWidth="1"/>
    <col min="12" max="16384" width="9.140625" style="141" customWidth="1"/>
  </cols>
  <sheetData>
    <row r="1" spans="1:19" ht="30" customHeight="1">
      <c r="A1" s="138"/>
      <c r="B1" s="509" t="s">
        <v>28</v>
      </c>
      <c r="C1" s="509"/>
      <c r="D1" s="509"/>
      <c r="E1" s="509"/>
      <c r="F1" s="509"/>
      <c r="G1" s="509"/>
      <c r="H1" s="509"/>
      <c r="I1" s="509"/>
      <c r="J1" s="509"/>
      <c r="K1" s="509"/>
      <c r="L1" s="139"/>
      <c r="M1" s="140"/>
      <c r="N1" s="140"/>
      <c r="O1" s="140"/>
      <c r="P1" s="140"/>
      <c r="Q1" s="140"/>
      <c r="R1" s="140"/>
      <c r="S1" s="138"/>
    </row>
    <row r="2" spans="1:19" ht="24.75" customHeight="1">
      <c r="A2" s="138"/>
      <c r="B2" s="518" t="s">
        <v>27</v>
      </c>
      <c r="C2" s="518"/>
      <c r="D2" s="518"/>
      <c r="E2" s="518"/>
      <c r="F2" s="518"/>
      <c r="G2" s="518"/>
      <c r="H2" s="518"/>
      <c r="I2" s="518"/>
      <c r="J2" s="518"/>
      <c r="K2" s="518"/>
      <c r="L2" s="139"/>
      <c r="M2" s="140"/>
      <c r="N2" s="140"/>
      <c r="O2" s="140"/>
      <c r="P2" s="140"/>
      <c r="Q2" s="140"/>
      <c r="R2" s="140"/>
      <c r="S2" s="138"/>
    </row>
    <row r="3" spans="1:19" ht="24.75" customHeight="1">
      <c r="A3" s="13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39"/>
      <c r="M3" s="140"/>
      <c r="N3" s="140"/>
      <c r="O3" s="140"/>
      <c r="P3" s="140"/>
      <c r="Q3" s="140"/>
      <c r="R3" s="140"/>
      <c r="S3" s="138"/>
    </row>
    <row r="4" spans="1:19" ht="24.75" customHeight="1" thickBot="1">
      <c r="A4" s="138"/>
      <c r="B4" s="143"/>
      <c r="C4" s="143"/>
      <c r="D4" s="143"/>
      <c r="E4" s="143"/>
      <c r="F4" s="143"/>
      <c r="G4" s="143"/>
      <c r="H4" s="144" t="s">
        <v>10</v>
      </c>
      <c r="I4" s="145"/>
      <c r="J4" s="146"/>
      <c r="K4" s="147" t="s">
        <v>9</v>
      </c>
      <c r="L4" s="139"/>
      <c r="M4" s="140"/>
      <c r="N4" s="140"/>
      <c r="O4" s="140"/>
      <c r="P4" s="140"/>
      <c r="Q4" s="140"/>
      <c r="R4" s="140"/>
      <c r="S4" s="138"/>
    </row>
    <row r="5" spans="1:19" ht="24.75" customHeight="1" thickBot="1">
      <c r="A5" s="138"/>
      <c r="B5" s="148" t="s">
        <v>10</v>
      </c>
      <c r="C5" s="510"/>
      <c r="D5" s="510"/>
      <c r="E5" s="510"/>
      <c r="F5" s="138"/>
      <c r="G5" s="149">
        <v>1</v>
      </c>
      <c r="H5" s="168"/>
      <c r="I5" s="150"/>
      <c r="J5" s="149">
        <v>1</v>
      </c>
      <c r="K5" s="168"/>
      <c r="L5" s="138"/>
      <c r="M5" s="151"/>
      <c r="N5" s="151"/>
      <c r="O5" s="152"/>
      <c r="P5" s="152"/>
      <c r="Q5" s="152"/>
      <c r="R5" s="152"/>
      <c r="S5" s="138"/>
    </row>
    <row r="6" spans="1:19" ht="24.75" customHeight="1" thickBot="1">
      <c r="A6" s="138"/>
      <c r="B6" s="153" t="s">
        <v>9</v>
      </c>
      <c r="C6" s="510"/>
      <c r="D6" s="510"/>
      <c r="E6" s="510"/>
      <c r="F6" s="138"/>
      <c r="G6" s="149">
        <v>2</v>
      </c>
      <c r="H6" s="168"/>
      <c r="I6" s="154"/>
      <c r="J6" s="149">
        <v>2</v>
      </c>
      <c r="K6" s="168"/>
      <c r="L6" s="138"/>
      <c r="M6" s="151"/>
      <c r="N6" s="151"/>
      <c r="O6" s="152"/>
      <c r="P6" s="152"/>
      <c r="Q6" s="152"/>
      <c r="R6" s="152"/>
      <c r="S6" s="138"/>
    </row>
    <row r="7" spans="1:19" ht="24.75" customHeight="1" thickBot="1">
      <c r="A7" s="138"/>
      <c r="B7" s="155" t="s">
        <v>20</v>
      </c>
      <c r="C7" s="515"/>
      <c r="D7" s="516"/>
      <c r="E7" s="517"/>
      <c r="F7" s="138"/>
      <c r="G7" s="149">
        <v>3</v>
      </c>
      <c r="H7" s="168"/>
      <c r="I7" s="156"/>
      <c r="J7" s="149">
        <v>3</v>
      </c>
      <c r="K7" s="168"/>
      <c r="L7" s="152"/>
      <c r="M7" s="152"/>
      <c r="N7" s="498" t="s">
        <v>36</v>
      </c>
      <c r="O7" s="498"/>
      <c r="P7" s="498"/>
      <c r="Q7" s="498"/>
      <c r="R7" s="152"/>
      <c r="S7" s="138"/>
    </row>
    <row r="8" spans="1:19" ht="24.75" customHeight="1" thickBot="1">
      <c r="A8" s="138"/>
      <c r="B8" s="155" t="s">
        <v>18</v>
      </c>
      <c r="C8" s="512"/>
      <c r="D8" s="513"/>
      <c r="E8" s="145"/>
      <c r="F8" s="138"/>
      <c r="G8" s="149">
        <v>4</v>
      </c>
      <c r="H8" s="168"/>
      <c r="I8" s="156"/>
      <c r="J8" s="149">
        <v>4</v>
      </c>
      <c r="K8" s="168"/>
      <c r="L8" s="138"/>
      <c r="M8" s="140"/>
      <c r="N8" s="140"/>
      <c r="O8" s="152"/>
      <c r="P8" s="152"/>
      <c r="Q8" s="152"/>
      <c r="R8" s="152"/>
      <c r="S8" s="138"/>
    </row>
    <row r="9" spans="1:19" ht="24.75" customHeight="1" thickBot="1">
      <c r="A9" s="138"/>
      <c r="B9" s="514" t="s">
        <v>24</v>
      </c>
      <c r="C9" s="514"/>
      <c r="D9" s="514"/>
      <c r="E9" s="150"/>
      <c r="F9" s="138"/>
      <c r="G9" s="149">
        <v>5</v>
      </c>
      <c r="H9" s="168"/>
      <c r="I9" s="156"/>
      <c r="J9" s="149">
        <v>5</v>
      </c>
      <c r="K9" s="168"/>
      <c r="L9" s="139"/>
      <c r="M9" s="140"/>
      <c r="N9" s="140"/>
      <c r="O9" s="152"/>
      <c r="P9" s="152"/>
      <c r="Q9" s="152"/>
      <c r="R9" s="152"/>
      <c r="S9" s="138"/>
    </row>
    <row r="10" spans="1:19" ht="24.75" customHeight="1" thickBot="1">
      <c r="A10" s="138"/>
      <c r="B10" s="155" t="s">
        <v>17</v>
      </c>
      <c r="C10" s="166"/>
      <c r="D10" s="154"/>
      <c r="E10" s="154"/>
      <c r="F10" s="138"/>
      <c r="G10" s="149">
        <v>6</v>
      </c>
      <c r="H10" s="168"/>
      <c r="I10" s="156"/>
      <c r="J10" s="149">
        <v>6</v>
      </c>
      <c r="K10" s="168"/>
      <c r="L10" s="152"/>
      <c r="M10" s="152"/>
      <c r="N10" s="152"/>
      <c r="O10" s="152"/>
      <c r="P10" s="152"/>
      <c r="Q10" s="152"/>
      <c r="R10" s="152"/>
      <c r="S10" s="138"/>
    </row>
    <row r="11" spans="1:19" ht="24.75" customHeight="1" thickBot="1">
      <c r="A11" s="138"/>
      <c r="B11" s="511" t="s">
        <v>25</v>
      </c>
      <c r="C11" s="511"/>
      <c r="D11" s="511"/>
      <c r="E11" s="156"/>
      <c r="F11" s="138"/>
      <c r="G11" s="149">
        <v>7</v>
      </c>
      <c r="H11" s="168"/>
      <c r="I11" s="156"/>
      <c r="J11" s="149">
        <v>7</v>
      </c>
      <c r="K11" s="168"/>
      <c r="L11" s="152"/>
      <c r="M11" s="152"/>
      <c r="N11" s="152"/>
      <c r="O11" s="152"/>
      <c r="P11" s="152"/>
      <c r="Q11" s="152"/>
      <c r="R11" s="152"/>
      <c r="S11" s="138"/>
    </row>
    <row r="12" spans="1:19" ht="24.75" customHeight="1" thickBot="1">
      <c r="A12" s="138"/>
      <c r="B12" s="155" t="s">
        <v>16</v>
      </c>
      <c r="C12" s="167"/>
      <c r="D12" s="156"/>
      <c r="E12" s="156"/>
      <c r="F12" s="138"/>
      <c r="G12" s="149">
        <v>8</v>
      </c>
      <c r="H12" s="168"/>
      <c r="I12" s="156"/>
      <c r="J12" s="149">
        <v>8</v>
      </c>
      <c r="K12" s="168"/>
      <c r="L12" s="152"/>
      <c r="M12" s="152"/>
      <c r="N12" s="152"/>
      <c r="O12" s="152"/>
      <c r="P12" s="152"/>
      <c r="Q12" s="152"/>
      <c r="R12" s="152"/>
      <c r="S12" s="138"/>
    </row>
    <row r="13" spans="1:19" ht="24.75" customHeight="1">
      <c r="A13" s="138"/>
      <c r="B13" s="511" t="s">
        <v>26</v>
      </c>
      <c r="C13" s="511"/>
      <c r="D13" s="511"/>
      <c r="E13" s="156"/>
      <c r="F13" s="138"/>
      <c r="G13" s="138"/>
      <c r="H13" s="138"/>
      <c r="I13" s="138"/>
      <c r="J13" s="138"/>
      <c r="K13" s="138"/>
      <c r="L13" s="152"/>
      <c r="M13" s="152"/>
      <c r="N13" s="152"/>
      <c r="O13" s="152"/>
      <c r="P13" s="152"/>
      <c r="Q13" s="152"/>
      <c r="R13" s="152"/>
      <c r="S13" s="138"/>
    </row>
    <row r="14" spans="1:19" ht="24.75" customHeight="1">
      <c r="A14" s="138"/>
      <c r="B14" s="138"/>
      <c r="C14" s="138"/>
      <c r="D14" s="138"/>
      <c r="E14" s="156"/>
      <c r="F14" s="138"/>
      <c r="G14" s="138"/>
      <c r="H14" s="508" t="s">
        <v>30</v>
      </c>
      <c r="I14" s="508"/>
      <c r="J14" s="508"/>
      <c r="K14" s="508"/>
      <c r="L14" s="138"/>
      <c r="M14" s="138"/>
      <c r="N14" s="152"/>
      <c r="O14" s="152"/>
      <c r="P14" s="152"/>
      <c r="Q14" s="152"/>
      <c r="R14" s="152"/>
      <c r="S14" s="138"/>
    </row>
    <row r="15" spans="1:19" ht="24.75" customHeight="1">
      <c r="A15" s="138"/>
      <c r="B15" s="138"/>
      <c r="C15" s="138"/>
      <c r="D15" s="138"/>
      <c r="E15" s="156"/>
      <c r="F15" s="138"/>
      <c r="G15" s="138"/>
      <c r="H15" s="508" t="s">
        <v>33</v>
      </c>
      <c r="I15" s="508"/>
      <c r="J15" s="508"/>
      <c r="K15" s="508"/>
      <c r="L15" s="138"/>
      <c r="M15" s="138"/>
      <c r="N15" s="140"/>
      <c r="O15" s="152"/>
      <c r="P15" s="152"/>
      <c r="Q15" s="152"/>
      <c r="R15" s="152"/>
      <c r="S15" s="138"/>
    </row>
    <row r="16" spans="1:19" ht="24.75" customHeight="1" thickBot="1">
      <c r="A16" s="138"/>
      <c r="B16" s="156"/>
      <c r="C16" s="156"/>
      <c r="D16" s="156"/>
      <c r="E16" s="156"/>
      <c r="F16" s="138"/>
      <c r="G16" s="138"/>
      <c r="H16" s="501"/>
      <c r="I16" s="501"/>
      <c r="J16" s="501"/>
      <c r="K16" s="501"/>
      <c r="L16" s="138"/>
      <c r="M16" s="138"/>
      <c r="N16" s="140"/>
      <c r="O16" s="152"/>
      <c r="P16" s="152"/>
      <c r="Q16" s="152"/>
      <c r="R16" s="152"/>
      <c r="S16" s="138"/>
    </row>
    <row r="17" spans="1:19" ht="19.5" customHeight="1">
      <c r="A17" s="138"/>
      <c r="B17" s="138"/>
      <c r="C17" s="138"/>
      <c r="D17" s="138"/>
      <c r="E17" s="157"/>
      <c r="F17" s="138"/>
      <c r="G17" s="138"/>
      <c r="H17" s="502" t="s">
        <v>34</v>
      </c>
      <c r="I17" s="503"/>
      <c r="J17" s="503"/>
      <c r="K17" s="504"/>
      <c r="L17" s="138"/>
      <c r="M17" s="138"/>
      <c r="N17" s="140"/>
      <c r="O17" s="152"/>
      <c r="P17" s="152"/>
      <c r="Q17" s="152"/>
      <c r="R17" s="152"/>
      <c r="S17" s="138"/>
    </row>
    <row r="18" spans="1:19" ht="19.5" customHeight="1" thickBot="1">
      <c r="A18" s="138"/>
      <c r="B18" s="138"/>
      <c r="C18" s="138"/>
      <c r="D18" s="138"/>
      <c r="E18" s="154"/>
      <c r="F18" s="138"/>
      <c r="G18" s="138"/>
      <c r="H18" s="505"/>
      <c r="I18" s="506"/>
      <c r="J18" s="506"/>
      <c r="K18" s="507"/>
      <c r="L18" s="138"/>
      <c r="M18" s="152"/>
      <c r="N18" s="152"/>
      <c r="O18" s="152"/>
      <c r="P18" s="152"/>
      <c r="Q18" s="152"/>
      <c r="R18" s="152"/>
      <c r="S18" s="138"/>
    </row>
    <row r="19" spans="1:19" ht="19.5" customHeight="1">
      <c r="A19" s="138"/>
      <c r="B19" s="156"/>
      <c r="C19" s="156"/>
      <c r="D19" s="156"/>
      <c r="E19" s="157"/>
      <c r="F19" s="138"/>
      <c r="G19" s="138"/>
      <c r="H19" s="501"/>
      <c r="I19" s="501"/>
      <c r="J19" s="501"/>
      <c r="K19" s="501"/>
      <c r="L19" s="138"/>
      <c r="M19" s="152"/>
      <c r="N19" s="152"/>
      <c r="O19" s="152"/>
      <c r="P19" s="152"/>
      <c r="Q19" s="152"/>
      <c r="R19" s="152"/>
      <c r="S19" s="138"/>
    </row>
    <row r="20" spans="1:19" ht="19.5" customHeight="1">
      <c r="A20" s="138"/>
      <c r="B20" s="156"/>
      <c r="C20" s="156"/>
      <c r="D20" s="156"/>
      <c r="E20" s="157"/>
      <c r="F20" s="138"/>
      <c r="G20" s="169"/>
      <c r="H20" s="500"/>
      <c r="I20" s="500"/>
      <c r="J20" s="500"/>
      <c r="K20" s="500"/>
      <c r="L20" s="169"/>
      <c r="M20" s="152"/>
      <c r="N20" s="152"/>
      <c r="O20" s="152"/>
      <c r="P20" s="152"/>
      <c r="Q20" s="152"/>
      <c r="R20" s="152"/>
      <c r="S20" s="138"/>
    </row>
    <row r="21" spans="1:19" ht="19.5" customHeight="1">
      <c r="A21" s="138"/>
      <c r="B21" s="156"/>
      <c r="C21" s="156"/>
      <c r="D21" s="156"/>
      <c r="E21" s="157"/>
      <c r="F21" s="158"/>
      <c r="G21" s="170"/>
      <c r="H21" s="500"/>
      <c r="I21" s="500"/>
      <c r="J21" s="500"/>
      <c r="K21" s="500"/>
      <c r="L21" s="170"/>
      <c r="M21" s="152"/>
      <c r="N21" s="152"/>
      <c r="O21" s="152"/>
      <c r="P21" s="152"/>
      <c r="Q21" s="152"/>
      <c r="R21" s="152"/>
      <c r="S21" s="138"/>
    </row>
    <row r="22" spans="1:19" ht="19.5" customHeight="1">
      <c r="A22" s="138"/>
      <c r="B22" s="499"/>
      <c r="C22" s="499"/>
      <c r="D22" s="499"/>
      <c r="E22" s="139"/>
      <c r="F22" s="139"/>
      <c r="G22" s="171"/>
      <c r="H22" s="171"/>
      <c r="I22" s="171"/>
      <c r="J22" s="171"/>
      <c r="K22" s="171"/>
      <c r="L22" s="171"/>
      <c r="M22" s="152"/>
      <c r="N22" s="152"/>
      <c r="O22" s="152"/>
      <c r="P22" s="152"/>
      <c r="Q22" s="152"/>
      <c r="R22" s="152"/>
      <c r="S22" s="138"/>
    </row>
    <row r="23" spans="1:19" ht="19.5" customHeight="1">
      <c r="A23" s="138"/>
      <c r="B23" s="499"/>
      <c r="C23" s="499"/>
      <c r="D23" s="499"/>
      <c r="E23" s="139"/>
      <c r="F23" s="139"/>
      <c r="G23" s="171"/>
      <c r="H23" s="500"/>
      <c r="I23" s="500"/>
      <c r="J23" s="500"/>
      <c r="K23" s="500"/>
      <c r="L23" s="172"/>
      <c r="M23" s="159"/>
      <c r="N23" s="159"/>
      <c r="O23" s="152"/>
      <c r="P23" s="152"/>
      <c r="Q23" s="152"/>
      <c r="R23" s="152"/>
      <c r="S23" s="138"/>
    </row>
    <row r="24" spans="1:19" ht="19.5" customHeight="1">
      <c r="A24" s="138"/>
      <c r="B24" s="499"/>
      <c r="C24" s="499"/>
      <c r="D24" s="499"/>
      <c r="E24" s="160"/>
      <c r="F24" s="160"/>
      <c r="G24" s="173"/>
      <c r="H24" s="500"/>
      <c r="I24" s="500"/>
      <c r="J24" s="500"/>
      <c r="K24" s="500"/>
      <c r="L24" s="172"/>
      <c r="M24" s="159"/>
      <c r="N24" s="159"/>
      <c r="O24" s="152"/>
      <c r="P24" s="152"/>
      <c r="Q24" s="152"/>
      <c r="R24" s="152"/>
      <c r="S24" s="138"/>
    </row>
    <row r="25" spans="1:19" ht="19.5" customHeight="1">
      <c r="A25" s="138"/>
      <c r="B25" s="499"/>
      <c r="C25" s="499"/>
      <c r="D25" s="499"/>
      <c r="E25" s="160"/>
      <c r="F25" s="160"/>
      <c r="G25" s="173"/>
      <c r="H25" s="173"/>
      <c r="I25" s="173"/>
      <c r="J25" s="174"/>
      <c r="K25" s="174"/>
      <c r="L25" s="172"/>
      <c r="M25" s="159"/>
      <c r="N25" s="159"/>
      <c r="O25" s="152"/>
      <c r="P25" s="152"/>
      <c r="Q25" s="152"/>
      <c r="R25" s="152"/>
      <c r="S25" s="138"/>
    </row>
    <row r="26" spans="1:19" ht="19.5" customHeight="1">
      <c r="A26" s="138"/>
      <c r="B26" s="499"/>
      <c r="C26" s="499"/>
      <c r="D26" s="499"/>
      <c r="E26" s="160"/>
      <c r="F26" s="160"/>
      <c r="G26" s="160"/>
      <c r="H26" s="160"/>
      <c r="I26" s="160"/>
      <c r="J26" s="152"/>
      <c r="K26" s="152"/>
      <c r="L26" s="152"/>
      <c r="M26" s="152"/>
      <c r="N26" s="152"/>
      <c r="O26" s="152"/>
      <c r="P26" s="152"/>
      <c r="Q26" s="152"/>
      <c r="R26" s="152"/>
      <c r="S26" s="138"/>
    </row>
    <row r="27" spans="1:19" ht="19.5" customHeight="1">
      <c r="A27" s="138"/>
      <c r="B27" s="499"/>
      <c r="C27" s="499"/>
      <c r="D27" s="499"/>
      <c r="E27" s="161"/>
      <c r="F27" s="161"/>
      <c r="G27" s="161"/>
      <c r="H27" s="161"/>
      <c r="I27" s="161"/>
      <c r="J27" s="152"/>
      <c r="K27" s="152"/>
      <c r="L27" s="152"/>
      <c r="M27" s="152"/>
      <c r="N27" s="152"/>
      <c r="O27" s="152"/>
      <c r="P27" s="152"/>
      <c r="Q27" s="152"/>
      <c r="R27" s="152"/>
      <c r="S27" s="138"/>
    </row>
    <row r="28" spans="1:19" ht="19.5" customHeight="1">
      <c r="A28" s="138"/>
      <c r="B28" s="138"/>
      <c r="C28" s="138"/>
      <c r="D28" s="138"/>
      <c r="E28" s="161"/>
      <c r="F28" s="161"/>
      <c r="G28" s="161"/>
      <c r="H28" s="161"/>
      <c r="I28" s="161"/>
      <c r="J28" s="152"/>
      <c r="K28" s="152"/>
      <c r="L28" s="152"/>
      <c r="M28" s="152"/>
      <c r="N28" s="152"/>
      <c r="O28" s="152"/>
      <c r="P28" s="152"/>
      <c r="Q28" s="152"/>
      <c r="R28" s="152"/>
      <c r="S28" s="138"/>
    </row>
    <row r="29" spans="1:19" ht="19.5" customHeight="1">
      <c r="A29" s="138"/>
      <c r="B29" s="138"/>
      <c r="C29" s="138"/>
      <c r="D29" s="138"/>
      <c r="E29" s="150"/>
      <c r="F29" s="150"/>
      <c r="G29" s="150"/>
      <c r="H29" s="150"/>
      <c r="I29" s="150"/>
      <c r="J29" s="152"/>
      <c r="K29" s="152"/>
      <c r="L29" s="152"/>
      <c r="M29" s="152"/>
      <c r="N29" s="152"/>
      <c r="O29" s="152"/>
      <c r="P29" s="152"/>
      <c r="Q29" s="152"/>
      <c r="R29" s="152"/>
      <c r="S29" s="138"/>
    </row>
    <row r="30" spans="1:19" ht="19.5" customHeight="1">
      <c r="A30" s="138"/>
      <c r="B30" s="138"/>
      <c r="C30" s="138"/>
      <c r="D30" s="138"/>
      <c r="E30" s="150"/>
      <c r="F30" s="150"/>
      <c r="G30" s="150"/>
      <c r="H30" s="150"/>
      <c r="I30" s="150"/>
      <c r="J30" s="152"/>
      <c r="K30" s="152"/>
      <c r="L30" s="152"/>
      <c r="M30" s="152"/>
      <c r="N30" s="152"/>
      <c r="O30" s="152"/>
      <c r="P30" s="152"/>
      <c r="Q30" s="152"/>
      <c r="R30" s="152"/>
      <c r="S30" s="138"/>
    </row>
    <row r="31" spans="1:19" ht="19.5" customHeight="1">
      <c r="A31" s="138"/>
      <c r="B31" s="138"/>
      <c r="C31" s="138"/>
      <c r="D31" s="138"/>
      <c r="E31" s="150"/>
      <c r="F31" s="150"/>
      <c r="G31" s="150"/>
      <c r="H31" s="150"/>
      <c r="I31" s="150"/>
      <c r="J31" s="152"/>
      <c r="K31" s="152"/>
      <c r="L31" s="152"/>
      <c r="M31" s="152"/>
      <c r="N31" s="152"/>
      <c r="O31" s="152"/>
      <c r="P31" s="152"/>
      <c r="Q31" s="152"/>
      <c r="R31" s="152"/>
      <c r="S31" s="138"/>
    </row>
    <row r="32" spans="1:19" ht="19.5" customHeight="1">
      <c r="A32" s="138"/>
      <c r="B32" s="138"/>
      <c r="C32" s="138"/>
      <c r="D32" s="138"/>
      <c r="E32" s="154"/>
      <c r="F32" s="154"/>
      <c r="G32" s="154"/>
      <c r="H32" s="154"/>
      <c r="I32" s="154"/>
      <c r="J32" s="152"/>
      <c r="K32" s="152"/>
      <c r="L32" s="152"/>
      <c r="M32" s="152"/>
      <c r="N32" s="152"/>
      <c r="O32" s="152"/>
      <c r="P32" s="152"/>
      <c r="Q32" s="152"/>
      <c r="R32" s="152"/>
      <c r="S32" s="138"/>
    </row>
    <row r="33" spans="1:18" ht="19.5" customHeight="1">
      <c r="A33" s="162"/>
      <c r="B33" s="162"/>
      <c r="C33" s="162"/>
      <c r="D33" s="162"/>
      <c r="E33" s="164"/>
      <c r="F33" s="164"/>
      <c r="G33" s="164"/>
      <c r="H33" s="164"/>
      <c r="I33" s="164"/>
      <c r="J33" s="163"/>
      <c r="K33" s="163"/>
      <c r="L33" s="163"/>
      <c r="M33" s="163"/>
      <c r="N33" s="163"/>
      <c r="O33" s="163"/>
      <c r="P33" s="163"/>
      <c r="Q33" s="163"/>
      <c r="R33" s="163"/>
    </row>
    <row r="34" spans="1:18" ht="19.5" customHeight="1">
      <c r="A34" s="162"/>
      <c r="B34" s="162"/>
      <c r="C34" s="162"/>
      <c r="D34" s="162"/>
      <c r="E34" s="164"/>
      <c r="F34" s="164"/>
      <c r="G34" s="164"/>
      <c r="H34" s="164"/>
      <c r="I34" s="164"/>
      <c r="J34" s="163"/>
      <c r="K34" s="163"/>
      <c r="L34" s="163"/>
      <c r="M34" s="163"/>
      <c r="N34" s="163"/>
      <c r="O34" s="163"/>
      <c r="P34" s="163"/>
      <c r="Q34" s="163"/>
      <c r="R34" s="163"/>
    </row>
    <row r="35" spans="1:18" ht="19.5" customHeight="1">
      <c r="A35" s="162"/>
      <c r="B35" s="162"/>
      <c r="C35" s="162"/>
      <c r="D35" s="162"/>
      <c r="E35" s="164"/>
      <c r="F35" s="164"/>
      <c r="G35" s="164"/>
      <c r="H35" s="164"/>
      <c r="I35" s="164"/>
      <c r="J35" s="163"/>
      <c r="K35" s="163"/>
      <c r="L35" s="163"/>
      <c r="M35" s="163"/>
      <c r="N35" s="163"/>
      <c r="O35" s="163"/>
      <c r="P35" s="163"/>
      <c r="Q35" s="163"/>
      <c r="R35" s="163"/>
    </row>
    <row r="36" spans="1:18" ht="19.5" customHeight="1">
      <c r="A36" s="162"/>
      <c r="B36" s="165"/>
      <c r="C36" s="165"/>
      <c r="D36" s="165"/>
      <c r="E36" s="165"/>
      <c r="F36" s="165"/>
      <c r="G36" s="165"/>
      <c r="H36" s="165"/>
      <c r="I36" s="165"/>
      <c r="J36" s="163"/>
      <c r="K36" s="163"/>
      <c r="L36" s="163"/>
      <c r="M36" s="163"/>
      <c r="N36" s="163"/>
      <c r="O36" s="163"/>
      <c r="P36" s="163"/>
      <c r="Q36" s="163"/>
      <c r="R36" s="163"/>
    </row>
    <row r="37" spans="1:18" ht="19.5" customHeight="1">
      <c r="A37" s="162"/>
      <c r="B37" s="165"/>
      <c r="C37" s="165"/>
      <c r="D37" s="165"/>
      <c r="E37" s="165"/>
      <c r="F37" s="165"/>
      <c r="G37" s="165"/>
      <c r="H37" s="165"/>
      <c r="I37" s="165"/>
      <c r="J37" s="163"/>
      <c r="K37" s="163"/>
      <c r="L37" s="163"/>
      <c r="M37" s="163"/>
      <c r="N37" s="163"/>
      <c r="O37" s="163"/>
      <c r="P37" s="163"/>
      <c r="Q37" s="163"/>
      <c r="R37" s="163"/>
    </row>
    <row r="38" spans="1:18" ht="19.5" customHeight="1">
      <c r="A38" s="162"/>
      <c r="B38" s="165"/>
      <c r="C38" s="165"/>
      <c r="D38" s="165"/>
      <c r="E38" s="165"/>
      <c r="F38" s="165"/>
      <c r="G38" s="165"/>
      <c r="H38" s="165"/>
      <c r="I38" s="165"/>
      <c r="J38" s="163"/>
      <c r="K38" s="163"/>
      <c r="L38" s="163"/>
      <c r="M38" s="163"/>
      <c r="N38" s="163"/>
      <c r="O38" s="163"/>
      <c r="P38" s="163"/>
      <c r="Q38" s="163"/>
      <c r="R38" s="163"/>
    </row>
    <row r="39" spans="1:18" ht="12.7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</row>
    <row r="40" spans="1:18" ht="12.7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</row>
    <row r="41" spans="1:18" ht="12.7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</row>
    <row r="42" spans="1:18" ht="12.7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</row>
    <row r="43" spans="1:18" ht="12.75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</row>
    <row r="44" spans="1:18" ht="12.75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</row>
    <row r="45" spans="1:18" ht="12.75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</row>
    <row r="46" spans="1:18" ht="12.75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</row>
    <row r="47" spans="1:18" ht="12.75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</row>
    <row r="48" spans="1:18" ht="12.75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</row>
    <row r="49" spans="1:18" ht="12.75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</row>
    <row r="50" spans="1:18" ht="12.75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</row>
    <row r="51" spans="1:18" ht="12.75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</row>
    <row r="52" spans="1:18" ht="12.75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</row>
    <row r="53" spans="1:18" ht="12.75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</row>
    <row r="54" spans="1:18" ht="12.75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</row>
    <row r="55" spans="1:18" ht="12.75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</row>
    <row r="56" spans="1:18" ht="12.75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</row>
    <row r="57" spans="1:18" ht="12.75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</row>
    <row r="58" spans="1:18" ht="12.75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</row>
    <row r="59" spans="1:18" ht="12.75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</row>
    <row r="60" spans="1:18" ht="12.75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</row>
    <row r="61" spans="1:18" ht="12.75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</row>
    <row r="62" spans="1:18" ht="12.75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</row>
    <row r="63" spans="1:18" ht="12.75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</row>
    <row r="64" spans="1:18" ht="12.75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</row>
    <row r="65" spans="1:18" ht="12.75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</row>
    <row r="66" spans="1:18" ht="12.7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</row>
  </sheetData>
  <sheetProtection sheet="1" selectLockedCells="1"/>
  <mergeCells count="23">
    <mergeCell ref="B13:D13"/>
    <mergeCell ref="H15:K15"/>
    <mergeCell ref="B22:D22"/>
    <mergeCell ref="H20:K21"/>
    <mergeCell ref="H19:K19"/>
    <mergeCell ref="B2:K2"/>
    <mergeCell ref="B1:K1"/>
    <mergeCell ref="C5:E5"/>
    <mergeCell ref="B11:D11"/>
    <mergeCell ref="C8:D8"/>
    <mergeCell ref="C6:E6"/>
    <mergeCell ref="B9:D9"/>
    <mergeCell ref="C7:E7"/>
    <mergeCell ref="N7:Q7"/>
    <mergeCell ref="B27:D27"/>
    <mergeCell ref="B25:D25"/>
    <mergeCell ref="B26:D26"/>
    <mergeCell ref="B23:D23"/>
    <mergeCell ref="B24:D24"/>
    <mergeCell ref="H23:K24"/>
    <mergeCell ref="H16:K16"/>
    <mergeCell ref="H17:K18"/>
    <mergeCell ref="H14:K14"/>
  </mergeCells>
  <hyperlinks>
    <hyperlink ref="H17:K18" location="'Scoreboard Scores'!C5" display="Scoreboard Scores"/>
  </hyperlink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62"/>
  </sheetPr>
  <dimension ref="A1:AK91"/>
  <sheetViews>
    <sheetView showGridLines="0" zoomScalePageLayoutView="0" workbookViewId="0" topLeftCell="A1">
      <selection activeCell="J29" sqref="J29:N30"/>
    </sheetView>
  </sheetViews>
  <sheetFormatPr defaultColWidth="9.140625" defaultRowHeight="12.75"/>
  <cols>
    <col min="1" max="1" width="5.7109375" style="1" customWidth="1"/>
    <col min="2" max="2" width="18.7109375" style="1" customWidth="1"/>
    <col min="3" max="8" width="5.7109375" style="3" customWidth="1"/>
    <col min="9" max="9" width="7.8515625" style="3" customWidth="1"/>
    <col min="10" max="10" width="5.7109375" style="3" customWidth="1"/>
    <col min="11" max="11" width="20.7109375" style="1" customWidth="1"/>
    <col min="12" max="12" width="10.7109375" style="1" customWidth="1"/>
    <col min="13" max="13" width="20.7109375" style="1" customWidth="1"/>
    <col min="14" max="14" width="5.7109375" style="1" customWidth="1"/>
    <col min="15" max="15" width="18.7109375" style="1" customWidth="1"/>
    <col min="16" max="21" width="5.7109375" style="1" customWidth="1"/>
    <col min="22" max="22" width="7.7109375" style="1" customWidth="1"/>
    <col min="23" max="23" width="12.7109375" style="1" customWidth="1"/>
    <col min="24" max="28" width="10.7109375" style="2" customWidth="1"/>
    <col min="29" max="30" width="9.140625" style="1" customWidth="1"/>
    <col min="31" max="31" width="30.00390625" style="1" customWidth="1"/>
    <col min="32" max="32" width="29.00390625" style="1" customWidth="1"/>
    <col min="33" max="35" width="25.7109375" style="1" customWidth="1"/>
    <col min="36" max="16384" width="9.140625" style="1" customWidth="1"/>
  </cols>
  <sheetData>
    <row r="1" spans="1:28" s="107" customFormat="1" ht="24.75" customHeight="1" thickBot="1">
      <c r="A1" s="100"/>
      <c r="B1" s="101" t="str">
        <f>'Scoreboard Data'!C8&amp;"  Game "</f>
        <v>  Game </v>
      </c>
      <c r="C1" s="102"/>
      <c r="D1" s="100"/>
      <c r="E1" s="103">
        <f>IF('Scoreboard Data'!C10="","","Week "&amp;'Scoreboard Data'!C10)</f>
      </c>
      <c r="F1" s="101"/>
      <c r="G1" s="100"/>
      <c r="H1" s="101"/>
      <c r="I1" s="101"/>
      <c r="J1" s="571" t="s">
        <v>29</v>
      </c>
      <c r="K1" s="571"/>
      <c r="L1" s="571"/>
      <c r="M1" s="571"/>
      <c r="N1" s="571"/>
      <c r="O1" s="104">
        <f>IF(P1&lt;9,"Division ",'Scoreboard Data'!C8)</f>
        <v>0</v>
      </c>
      <c r="P1" s="103">
        <f>IF('Scoreboard Data'!C12="","",'Scoreboard Data'!C12)</f>
      </c>
      <c r="Q1" s="100"/>
      <c r="R1" s="100"/>
      <c r="S1" s="101"/>
      <c r="T1" s="104" t="s">
        <v>23</v>
      </c>
      <c r="U1" s="535">
        <f>IF('Scoreboard Data'!C7="","",'Scoreboard Data'!C7)</f>
      </c>
      <c r="V1" s="535"/>
      <c r="W1" s="105"/>
      <c r="X1" s="106"/>
      <c r="Y1" s="106"/>
      <c r="Z1" s="106"/>
      <c r="AA1" s="106"/>
      <c r="AB1" s="106"/>
    </row>
    <row r="2" spans="1:28" ht="18" customHeight="1">
      <c r="A2" s="73"/>
      <c r="B2" s="549" t="s">
        <v>22</v>
      </c>
      <c r="C2" s="550"/>
      <c r="D2" s="545">
        <f>IF('Scoreboard Data'!C5="","",'Scoreboard Data'!C5)</f>
      </c>
      <c r="E2" s="545"/>
      <c r="F2" s="545"/>
      <c r="G2" s="545"/>
      <c r="H2" s="545"/>
      <c r="I2" s="546"/>
      <c r="J2" s="571"/>
      <c r="K2" s="571"/>
      <c r="L2" s="571"/>
      <c r="M2" s="571"/>
      <c r="N2" s="571"/>
      <c r="O2" s="538" t="s">
        <v>21</v>
      </c>
      <c r="P2" s="539"/>
      <c r="Q2" s="540">
        <f>IF('Scoreboard Data'!C6="","",'Scoreboard Data'!C6)</f>
      </c>
      <c r="R2" s="540"/>
      <c r="S2" s="540"/>
      <c r="T2" s="540"/>
      <c r="U2" s="540"/>
      <c r="V2" s="541"/>
      <c r="W2" s="61"/>
      <c r="X2" s="81"/>
      <c r="Y2" s="81"/>
      <c r="Z2" s="81"/>
      <c r="AA2" s="81"/>
      <c r="AB2" s="82"/>
    </row>
    <row r="3" spans="1:28" ht="15" customHeight="1">
      <c r="A3" s="73"/>
      <c r="B3" s="63"/>
      <c r="C3" s="543"/>
      <c r="D3" s="543"/>
      <c r="E3" s="543"/>
      <c r="F3" s="543"/>
      <c r="G3" s="543"/>
      <c r="H3" s="543"/>
      <c r="I3" s="551" t="s">
        <v>12</v>
      </c>
      <c r="J3" s="90"/>
      <c r="K3" s="588" t="str">
        <f>IF(U18&lt;&gt;"","MATCH RESULT","Who's Winning")</f>
        <v>Who's Winning</v>
      </c>
      <c r="L3" s="588"/>
      <c r="M3" s="588"/>
      <c r="N3" s="50"/>
      <c r="O3" s="62"/>
      <c r="P3" s="537"/>
      <c r="Q3" s="537"/>
      <c r="R3" s="537"/>
      <c r="S3" s="537"/>
      <c r="T3" s="537"/>
      <c r="U3" s="537"/>
      <c r="V3" s="542" t="s">
        <v>12</v>
      </c>
      <c r="W3" s="61"/>
      <c r="X3" s="81"/>
      <c r="Y3" s="81"/>
      <c r="Z3" s="81"/>
      <c r="AA3" s="81"/>
      <c r="AB3" s="82"/>
    </row>
    <row r="4" spans="1:28" ht="19.5" customHeight="1">
      <c r="A4" s="73"/>
      <c r="B4" s="60" t="s">
        <v>19</v>
      </c>
      <c r="C4" s="51">
        <v>1</v>
      </c>
      <c r="D4" s="51">
        <v>2</v>
      </c>
      <c r="E4" s="51">
        <v>3</v>
      </c>
      <c r="F4" s="51">
        <v>4</v>
      </c>
      <c r="G4" s="51">
        <v>5</v>
      </c>
      <c r="H4" s="51">
        <v>6</v>
      </c>
      <c r="I4" s="548"/>
      <c r="J4" s="572" t="str">
        <f>IF(U18=""," Pins Up",IF(I23&gt;V23,"Winners - "&amp;D2,IF(I23&lt;V23,"Winners - "&amp;Q2,"DRAW")))</f>
        <v> Pins Up</v>
      </c>
      <c r="K4" s="573"/>
      <c r="L4" s="573"/>
      <c r="M4" s="573"/>
      <c r="N4" s="574"/>
      <c r="O4" s="49" t="s">
        <v>19</v>
      </c>
      <c r="P4" s="59">
        <v>1</v>
      </c>
      <c r="Q4" s="59">
        <v>2</v>
      </c>
      <c r="R4" s="59">
        <v>3</v>
      </c>
      <c r="S4" s="59">
        <v>4</v>
      </c>
      <c r="T4" s="59">
        <v>5</v>
      </c>
      <c r="U4" s="59">
        <v>6</v>
      </c>
      <c r="V4" s="520"/>
      <c r="W4" s="47"/>
      <c r="X4" s="81"/>
      <c r="Y4" s="81"/>
      <c r="Z4" s="81"/>
      <c r="AA4" s="81"/>
      <c r="AB4" s="82"/>
    </row>
    <row r="5" spans="1:30" ht="19.5" customHeight="1">
      <c r="A5" s="73"/>
      <c r="B5" s="110">
        <f>IF('Scoreboard Data'!H5="","",'Scoreboard Data'!H5)</f>
      </c>
      <c r="C5" s="108"/>
      <c r="D5" s="108"/>
      <c r="E5" s="108"/>
      <c r="F5" s="108"/>
      <c r="G5" s="108"/>
      <c r="H5" s="108"/>
      <c r="I5" s="109">
        <f>SUM(C5:H5)</f>
        <v>0</v>
      </c>
      <c r="J5" s="572"/>
      <c r="K5" s="573"/>
      <c r="L5" s="573"/>
      <c r="M5" s="573"/>
      <c r="N5" s="574"/>
      <c r="O5" s="112">
        <f>IF('Scoreboard Data'!K5="","",'Scoreboard Data'!K5)</f>
      </c>
      <c r="P5" s="108"/>
      <c r="Q5" s="108"/>
      <c r="R5" s="108"/>
      <c r="S5" s="108"/>
      <c r="T5" s="108"/>
      <c r="U5" s="108"/>
      <c r="V5" s="111">
        <f>SUM(P5:U5)</f>
        <v>0</v>
      </c>
      <c r="W5" s="45"/>
      <c r="X5" s="80"/>
      <c r="Y5" s="80"/>
      <c r="Z5" s="80"/>
      <c r="AA5" s="80"/>
      <c r="AB5" s="80"/>
      <c r="AC5" s="40"/>
      <c r="AD5" s="40"/>
    </row>
    <row r="6" spans="1:30" ht="19.5" customHeight="1">
      <c r="A6" s="73"/>
      <c r="B6" s="110">
        <f>IF('Scoreboard Data'!H6="","",'Scoreboard Data'!H6)</f>
      </c>
      <c r="C6" s="108"/>
      <c r="D6" s="108"/>
      <c r="E6" s="108"/>
      <c r="F6" s="108"/>
      <c r="G6" s="108"/>
      <c r="H6" s="108"/>
      <c r="I6" s="109">
        <f>SUM(C6:H6)</f>
        <v>0</v>
      </c>
      <c r="J6" s="91"/>
      <c r="K6" s="575">
        <f>IF('Scoreboard Data'!C5="","",'Scoreboard Data'!C5)</f>
      </c>
      <c r="L6" s="579" t="s">
        <v>1</v>
      </c>
      <c r="M6" s="577">
        <f>IF('Scoreboard Data'!C6="","",'Scoreboard Data'!C6)</f>
      </c>
      <c r="N6" s="11"/>
      <c r="O6" s="112">
        <f>IF('Scoreboard Data'!K6="","",'Scoreboard Data'!K6)</f>
      </c>
      <c r="P6" s="108"/>
      <c r="Q6" s="108"/>
      <c r="R6" s="108"/>
      <c r="S6" s="108"/>
      <c r="T6" s="108"/>
      <c r="U6" s="108"/>
      <c r="V6" s="111">
        <f>SUM(P6:U6)</f>
        <v>0</v>
      </c>
      <c r="W6" s="45"/>
      <c r="X6" s="80"/>
      <c r="Y6" s="80"/>
      <c r="Z6" s="80"/>
      <c r="AA6" s="80"/>
      <c r="AB6" s="80"/>
      <c r="AC6" s="40"/>
      <c r="AD6" s="40"/>
    </row>
    <row r="7" spans="1:30" ht="19.5" customHeight="1">
      <c r="A7" s="73"/>
      <c r="B7" s="110">
        <f>IF('Scoreboard Data'!H7="","",'Scoreboard Data'!H7)</f>
      </c>
      <c r="C7" s="108"/>
      <c r="D7" s="108"/>
      <c r="E7" s="108"/>
      <c r="F7" s="108"/>
      <c r="G7" s="108"/>
      <c r="H7" s="108"/>
      <c r="I7" s="109">
        <f>SUM(C7:H7)</f>
        <v>0</v>
      </c>
      <c r="J7" s="91"/>
      <c r="K7" s="576"/>
      <c r="L7" s="579"/>
      <c r="M7" s="578"/>
      <c r="N7" s="11"/>
      <c r="O7" s="112">
        <f>IF('Scoreboard Data'!K7="","",'Scoreboard Data'!K7)</f>
      </c>
      <c r="P7" s="108"/>
      <c r="Q7" s="108"/>
      <c r="R7" s="108"/>
      <c r="S7" s="108"/>
      <c r="T7" s="108"/>
      <c r="U7" s="108"/>
      <c r="V7" s="111">
        <f>SUM(P7:U7)</f>
        <v>0</v>
      </c>
      <c r="W7" s="45"/>
      <c r="X7" s="80"/>
      <c r="Y7" s="80"/>
      <c r="Z7" s="80"/>
      <c r="AA7" s="80"/>
      <c r="AB7" s="80"/>
      <c r="AC7" s="40"/>
      <c r="AD7" s="40"/>
    </row>
    <row r="8" spans="1:30" ht="19.5" customHeight="1">
      <c r="A8" s="73"/>
      <c r="B8" s="110">
        <f>IF('Scoreboard Data'!H8="","",'Scoreboard Data'!H8)</f>
      </c>
      <c r="C8" s="108"/>
      <c r="D8" s="108"/>
      <c r="E8" s="108"/>
      <c r="F8" s="108"/>
      <c r="G8" s="108"/>
      <c r="H8" s="108"/>
      <c r="I8" s="109">
        <f>SUM(C8:H8)</f>
        <v>0</v>
      </c>
      <c r="J8" s="91"/>
      <c r="K8" s="580">
        <f>IF(I23=V23,"",IF(I23&gt;V23,I23-V23,""))</f>
      </c>
      <c r="L8" s="137" t="s">
        <v>32</v>
      </c>
      <c r="M8" s="581">
        <f>IF(V23=I23,"",IF(V23&gt;I23,V23-I23,""))</f>
      </c>
      <c r="N8" s="11"/>
      <c r="O8" s="112">
        <f>IF('Scoreboard Data'!K8="","",'Scoreboard Data'!K8)</f>
      </c>
      <c r="P8" s="108"/>
      <c r="Q8" s="108"/>
      <c r="R8" s="108"/>
      <c r="S8" s="108"/>
      <c r="T8" s="108"/>
      <c r="U8" s="108"/>
      <c r="V8" s="111">
        <f>SUM(P8:U8)</f>
        <v>0</v>
      </c>
      <c r="W8" s="45"/>
      <c r="X8" s="80"/>
      <c r="Y8" s="80"/>
      <c r="Z8" s="80"/>
      <c r="AA8" s="80"/>
      <c r="AB8" s="80"/>
      <c r="AC8" s="40"/>
      <c r="AD8" s="40"/>
    </row>
    <row r="9" spans="1:30" ht="19.5" customHeight="1">
      <c r="A9" s="73"/>
      <c r="B9" s="64" t="s">
        <v>8</v>
      </c>
      <c r="C9" s="65">
        <f aca="true" t="shared" si="0" ref="C9:I9">SUM(C5:C8)</f>
        <v>0</v>
      </c>
      <c r="D9" s="65">
        <f t="shared" si="0"/>
        <v>0</v>
      </c>
      <c r="E9" s="65">
        <f t="shared" si="0"/>
        <v>0</v>
      </c>
      <c r="F9" s="65">
        <f t="shared" si="0"/>
        <v>0</v>
      </c>
      <c r="G9" s="65">
        <f t="shared" si="0"/>
        <v>0</v>
      </c>
      <c r="H9" s="65">
        <f t="shared" si="0"/>
        <v>0</v>
      </c>
      <c r="I9" s="555">
        <f t="shared" si="0"/>
        <v>0</v>
      </c>
      <c r="J9" s="92"/>
      <c r="K9" s="580"/>
      <c r="L9" s="137" t="s">
        <v>37</v>
      </c>
      <c r="M9" s="581"/>
      <c r="N9" s="39"/>
      <c r="O9" s="42" t="s">
        <v>8</v>
      </c>
      <c r="P9" s="66">
        <f aca="true" t="shared" si="1" ref="P9:U9">SUM(P5:P8)</f>
        <v>0</v>
      </c>
      <c r="Q9" s="66">
        <f t="shared" si="1"/>
        <v>0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527">
        <f>SUM(V5:V8)</f>
        <v>0</v>
      </c>
      <c r="W9" s="38"/>
      <c r="X9" s="80"/>
      <c r="Y9" s="80"/>
      <c r="Z9" s="80"/>
      <c r="AA9" s="80"/>
      <c r="AB9" s="80"/>
      <c r="AC9" s="40"/>
      <c r="AD9" s="40"/>
    </row>
    <row r="10" spans="1:30" ht="19.5" customHeight="1" thickBot="1">
      <c r="A10" s="73"/>
      <c r="B10" s="68" t="s">
        <v>7</v>
      </c>
      <c r="C10" s="67">
        <f aca="true" t="shared" si="2" ref="C10:H10">IF(C9&gt;P9,C9-P9,"")</f>
      </c>
      <c r="D10" s="67">
        <f t="shared" si="2"/>
      </c>
      <c r="E10" s="67">
        <f t="shared" si="2"/>
      </c>
      <c r="F10" s="67">
        <f t="shared" si="2"/>
      </c>
      <c r="G10" s="67">
        <f t="shared" si="2"/>
      </c>
      <c r="H10" s="67">
        <f t="shared" si="2"/>
      </c>
      <c r="I10" s="556"/>
      <c r="J10" s="92"/>
      <c r="K10" s="97"/>
      <c r="L10" s="175"/>
      <c r="M10" s="96"/>
      <c r="N10" s="39"/>
      <c r="O10" s="70" t="s">
        <v>7</v>
      </c>
      <c r="P10" s="69">
        <f aca="true" t="shared" si="3" ref="P10:U10">IF(P9&gt;C9,P9-C9,"")</f>
      </c>
      <c r="Q10" s="69">
        <f t="shared" si="3"/>
      </c>
      <c r="R10" s="69">
        <f t="shared" si="3"/>
      </c>
      <c r="S10" s="69">
        <f t="shared" si="3"/>
      </c>
      <c r="T10" s="69">
        <f t="shared" si="3"/>
      </c>
      <c r="U10" s="69">
        <f t="shared" si="3"/>
      </c>
      <c r="V10" s="528"/>
      <c r="W10" s="38"/>
      <c r="X10" s="80"/>
      <c r="Y10" s="80"/>
      <c r="Z10" s="80"/>
      <c r="AA10" s="80"/>
      <c r="AB10" s="80"/>
      <c r="AC10" s="40"/>
      <c r="AD10" s="40"/>
    </row>
    <row r="11" spans="1:30" ht="15" customHeight="1" thickTop="1">
      <c r="A11" s="73"/>
      <c r="B11" s="37"/>
      <c r="C11" s="14"/>
      <c r="D11" s="14"/>
      <c r="E11" s="14"/>
      <c r="F11" s="58"/>
      <c r="G11" s="57"/>
      <c r="H11" s="56"/>
      <c r="I11" s="36">
        <f>I9-V9</f>
        <v>0</v>
      </c>
      <c r="J11" s="32"/>
      <c r="K11" s="39"/>
      <c r="L11" s="95"/>
      <c r="M11" s="86"/>
      <c r="N11" s="13"/>
      <c r="O11" s="35"/>
      <c r="P11" s="14"/>
      <c r="Q11" s="14"/>
      <c r="R11" s="34"/>
      <c r="S11" s="34"/>
      <c r="T11" s="34"/>
      <c r="U11" s="34"/>
      <c r="V11" s="33">
        <f>V9-I9</f>
        <v>0</v>
      </c>
      <c r="W11" s="32"/>
      <c r="X11" s="80"/>
      <c r="Y11" s="80"/>
      <c r="Z11" s="80"/>
      <c r="AA11" s="80"/>
      <c r="AB11" s="80"/>
      <c r="AC11" s="40"/>
      <c r="AD11" s="40"/>
    </row>
    <row r="12" spans="1:30" ht="19.5" customHeight="1" thickBot="1">
      <c r="A12" s="73"/>
      <c r="B12" s="552" t="s">
        <v>15</v>
      </c>
      <c r="C12" s="553"/>
      <c r="D12" s="115">
        <f>IF(I9&gt;=V9,I9-V9,"")</f>
        <v>0</v>
      </c>
      <c r="E12" s="31"/>
      <c r="F12" s="554" t="s">
        <v>13</v>
      </c>
      <c r="G12" s="554"/>
      <c r="H12" s="554"/>
      <c r="I12" s="29">
        <f>IF('Scoreboard Data'!C12="","",IF(U8="","",IF(I9=0,0,IF(I9&gt;V9,2,IF(I9&lt;V9,0,1)))))</f>
      </c>
      <c r="J12" s="93"/>
      <c r="K12" s="524">
        <f>IF(AND(C5&gt;1,V9=0),"We're up and running !",IF(AND(I9=V9,U8&lt;&gt;""),"Drawing at Half Time",IF(AND(I9&gt;V9,U8&lt;&gt;""),D2&amp;" are up at Half Time.",IF(AND(V9&gt;I9,U8&lt;&gt;""),Q2&amp;" are up at Half Time.",""))))</f>
      </c>
      <c r="L12" s="524"/>
      <c r="M12" s="524"/>
      <c r="N12" s="39"/>
      <c r="O12" s="522" t="s">
        <v>14</v>
      </c>
      <c r="P12" s="523"/>
      <c r="Q12" s="116">
        <f>IF(V9&gt;=I9,V9-I9,"")</f>
        <v>0</v>
      </c>
      <c r="R12" s="28"/>
      <c r="S12" s="536" t="s">
        <v>13</v>
      </c>
      <c r="T12" s="536"/>
      <c r="U12" s="536"/>
      <c r="V12" s="26">
        <f>IF('Scoreboard Data'!C12="","",IF(U8="","",IF(V9=0,0,IF(V9&gt;I9,2,IF(V9&lt;I9,0,1)))))</f>
      </c>
      <c r="W12" s="25"/>
      <c r="X12" s="80"/>
      <c r="Y12" s="80"/>
      <c r="Z12" s="80"/>
      <c r="AA12" s="80"/>
      <c r="AB12" s="80"/>
      <c r="AC12" s="40"/>
      <c r="AD12" s="40"/>
    </row>
    <row r="13" spans="1:30" ht="15" customHeight="1" thickTop="1">
      <c r="A13" s="73"/>
      <c r="B13" s="55"/>
      <c r="C13" s="544"/>
      <c r="D13" s="544"/>
      <c r="E13" s="544"/>
      <c r="F13" s="544"/>
      <c r="G13" s="544"/>
      <c r="H13" s="544"/>
      <c r="I13" s="547" t="s">
        <v>12</v>
      </c>
      <c r="J13" s="90"/>
      <c r="K13" s="524"/>
      <c r="L13" s="524"/>
      <c r="M13" s="524"/>
      <c r="N13" s="13"/>
      <c r="O13" s="54"/>
      <c r="P13" s="521"/>
      <c r="Q13" s="521"/>
      <c r="R13" s="521"/>
      <c r="S13" s="521"/>
      <c r="T13" s="521"/>
      <c r="U13" s="521"/>
      <c r="V13" s="519" t="s">
        <v>12</v>
      </c>
      <c r="W13" s="53"/>
      <c r="X13" s="80"/>
      <c r="Y13" s="80"/>
      <c r="Z13" s="80"/>
      <c r="AA13" s="80"/>
      <c r="AB13" s="80"/>
      <c r="AC13" s="40"/>
      <c r="AD13" s="40"/>
    </row>
    <row r="14" spans="1:37" ht="19.5" customHeight="1">
      <c r="A14" s="73"/>
      <c r="B14" s="52" t="s">
        <v>11</v>
      </c>
      <c r="C14" s="51">
        <v>1</v>
      </c>
      <c r="D14" s="51">
        <v>2</v>
      </c>
      <c r="E14" s="51">
        <v>3</v>
      </c>
      <c r="F14" s="51">
        <v>4</v>
      </c>
      <c r="G14" s="51">
        <v>5</v>
      </c>
      <c r="H14" s="51">
        <v>6</v>
      </c>
      <c r="I14" s="548"/>
      <c r="J14" s="90"/>
      <c r="K14" s="524"/>
      <c r="L14" s="524"/>
      <c r="M14" s="524"/>
      <c r="N14" s="50"/>
      <c r="O14" s="49" t="s">
        <v>11</v>
      </c>
      <c r="P14" s="48">
        <v>1</v>
      </c>
      <c r="Q14" s="48">
        <v>2</v>
      </c>
      <c r="R14" s="48">
        <v>3</v>
      </c>
      <c r="S14" s="48">
        <v>4</v>
      </c>
      <c r="T14" s="48">
        <v>5</v>
      </c>
      <c r="U14" s="48">
        <v>6</v>
      </c>
      <c r="V14" s="520"/>
      <c r="W14" s="47"/>
      <c r="X14" s="80"/>
      <c r="Y14" s="80"/>
      <c r="Z14" s="80"/>
      <c r="AA14" s="80"/>
      <c r="AB14" s="80"/>
      <c r="AC14" s="46"/>
      <c r="AD14" s="46"/>
      <c r="AE14" s="46"/>
      <c r="AF14" s="46"/>
      <c r="AG14" s="46"/>
      <c r="AH14" s="46"/>
      <c r="AI14" s="46"/>
      <c r="AJ14" s="46"/>
      <c r="AK14" s="46"/>
    </row>
    <row r="15" spans="1:30" ht="19.5" customHeight="1" thickBot="1">
      <c r="A15" s="73"/>
      <c r="B15" s="110">
        <f>IF('Scoreboard Data'!H9="","",'Scoreboard Data'!H9)</f>
      </c>
      <c r="C15" s="108"/>
      <c r="D15" s="108"/>
      <c r="E15" s="108"/>
      <c r="F15" s="108"/>
      <c r="G15" s="108"/>
      <c r="H15" s="108"/>
      <c r="I15" s="109">
        <f>SUM(C15:H15)</f>
        <v>0</v>
      </c>
      <c r="J15" s="94"/>
      <c r="K15" s="73"/>
      <c r="L15" s="73"/>
      <c r="M15" s="73"/>
      <c r="N15" s="11"/>
      <c r="O15" s="112">
        <f>IF('Scoreboard Data'!K9="","",'Scoreboard Data'!K9)</f>
      </c>
      <c r="P15" s="108"/>
      <c r="Q15" s="108"/>
      <c r="R15" s="108"/>
      <c r="S15" s="108"/>
      <c r="T15" s="108"/>
      <c r="U15" s="108"/>
      <c r="V15" s="111">
        <f>SUM(P15:U15)</f>
        <v>0</v>
      </c>
      <c r="W15" s="45"/>
      <c r="X15" s="80"/>
      <c r="Y15" s="80"/>
      <c r="Z15" s="80"/>
      <c r="AA15" s="80"/>
      <c r="AB15" s="80"/>
      <c r="AC15" s="40"/>
      <c r="AD15" s="40"/>
    </row>
    <row r="16" spans="1:30" ht="19.5" customHeight="1" thickTop="1">
      <c r="A16" s="73"/>
      <c r="B16" s="110">
        <f>IF('Scoreboard Data'!H10="","",'Scoreboard Data'!H10)</f>
      </c>
      <c r="C16" s="108"/>
      <c r="D16" s="108"/>
      <c r="E16" s="108"/>
      <c r="F16" s="108"/>
      <c r="G16" s="108"/>
      <c r="H16" s="108"/>
      <c r="I16" s="109">
        <f>SUM(C16:H16)</f>
        <v>0</v>
      </c>
      <c r="J16" s="94"/>
      <c r="K16" s="127" t="s">
        <v>2</v>
      </c>
      <c r="L16" s="95"/>
      <c r="M16" s="126" t="s">
        <v>2</v>
      </c>
      <c r="N16" s="11"/>
      <c r="O16" s="112">
        <f>IF('Scoreboard Data'!K10="","",'Scoreboard Data'!K10)</f>
      </c>
      <c r="P16" s="108"/>
      <c r="Q16" s="108"/>
      <c r="R16" s="108"/>
      <c r="S16" s="108"/>
      <c r="T16" s="108"/>
      <c r="U16" s="108"/>
      <c r="V16" s="111">
        <f>SUM(P16:U16)</f>
        <v>0</v>
      </c>
      <c r="W16" s="45"/>
      <c r="X16" s="80"/>
      <c r="Y16" s="80"/>
      <c r="Z16" s="80"/>
      <c r="AA16" s="80"/>
      <c r="AB16" s="80"/>
      <c r="AC16" s="40"/>
      <c r="AD16" s="40"/>
    </row>
    <row r="17" spans="1:30" ht="19.5" customHeight="1">
      <c r="A17" s="73"/>
      <c r="B17" s="110">
        <f>IF('Scoreboard Data'!H11="","",'Scoreboard Data'!H11)</f>
      </c>
      <c r="C17" s="108"/>
      <c r="D17" s="108"/>
      <c r="E17" s="108"/>
      <c r="F17" s="108"/>
      <c r="G17" s="108"/>
      <c r="H17" s="108"/>
      <c r="I17" s="109">
        <f>SUM(C17:H17)</f>
        <v>0</v>
      </c>
      <c r="J17" s="94"/>
      <c r="K17" s="589">
        <f>IF('Scoreboard Data'!C8&lt;&gt;"League","",IF('Scoreboard Data'!C12="","",IF(U18&lt;&gt;"",I12+I22+G25,I12)))</f>
      </c>
      <c r="L17" s="95"/>
      <c r="M17" s="591">
        <f>IF('Scoreboard Data'!C8&lt;&gt;"League","",IF('Scoreboard Data'!C12="","",IF(U18&lt;&gt;"",V12+V22+T25,V12)))</f>
      </c>
      <c r="N17" s="11"/>
      <c r="O17" s="112">
        <f>IF('Scoreboard Data'!K11="","",'Scoreboard Data'!K11)</f>
      </c>
      <c r="P17" s="108"/>
      <c r="Q17" s="108"/>
      <c r="R17" s="108"/>
      <c r="S17" s="108"/>
      <c r="T17" s="108"/>
      <c r="U17" s="108"/>
      <c r="V17" s="111">
        <f>SUM(P17:U17)</f>
        <v>0</v>
      </c>
      <c r="W17" s="45"/>
      <c r="X17" s="80"/>
      <c r="Y17" s="80"/>
      <c r="Z17" s="80"/>
      <c r="AA17" s="80"/>
      <c r="AB17" s="83"/>
      <c r="AC17" s="40"/>
      <c r="AD17" s="40"/>
    </row>
    <row r="18" spans="1:30" ht="19.5" customHeight="1">
      <c r="A18" s="73"/>
      <c r="B18" s="110">
        <f>IF('Scoreboard Data'!H12="","",'Scoreboard Data'!H12)</f>
      </c>
      <c r="C18" s="108"/>
      <c r="D18" s="108"/>
      <c r="E18" s="108"/>
      <c r="F18" s="108"/>
      <c r="G18" s="108"/>
      <c r="H18" s="108"/>
      <c r="I18" s="109">
        <f>SUM(C18:H18)</f>
        <v>0</v>
      </c>
      <c r="J18" s="94"/>
      <c r="K18" s="589"/>
      <c r="L18" s="137" t="s">
        <v>31</v>
      </c>
      <c r="M18" s="591"/>
      <c r="N18" s="11"/>
      <c r="O18" s="112">
        <f>IF('Scoreboard Data'!K12="","",'Scoreboard Data'!K12)</f>
      </c>
      <c r="P18" s="108"/>
      <c r="Q18" s="108"/>
      <c r="R18" s="108"/>
      <c r="S18" s="108"/>
      <c r="T18" s="108"/>
      <c r="U18" s="108"/>
      <c r="V18" s="111">
        <f>SUM(P18:U18)</f>
        <v>0</v>
      </c>
      <c r="W18" s="45"/>
      <c r="X18" s="80"/>
      <c r="Y18" s="80"/>
      <c r="Z18" s="80"/>
      <c r="AA18" s="80"/>
      <c r="AB18" s="83"/>
      <c r="AC18" s="40"/>
      <c r="AD18" s="40"/>
    </row>
    <row r="19" spans="1:30" ht="19.5" customHeight="1">
      <c r="A19" s="73"/>
      <c r="B19" s="44" t="s">
        <v>8</v>
      </c>
      <c r="C19" s="43">
        <f aca="true" t="shared" si="4" ref="C19:H19">SUM(C15:C18)</f>
        <v>0</v>
      </c>
      <c r="D19" s="43">
        <f t="shared" si="4"/>
        <v>0</v>
      </c>
      <c r="E19" s="43">
        <f t="shared" si="4"/>
        <v>0</v>
      </c>
      <c r="F19" s="43">
        <f t="shared" si="4"/>
        <v>0</v>
      </c>
      <c r="G19" s="43">
        <f t="shared" si="4"/>
        <v>0</v>
      </c>
      <c r="H19" s="43">
        <f t="shared" si="4"/>
        <v>0</v>
      </c>
      <c r="I19" s="555">
        <f>SUM(I15:I18)</f>
        <v>0</v>
      </c>
      <c r="J19" s="92"/>
      <c r="K19" s="589"/>
      <c r="L19" s="137"/>
      <c r="M19" s="591"/>
      <c r="N19" s="39"/>
      <c r="O19" s="42" t="s">
        <v>8</v>
      </c>
      <c r="P19" s="41">
        <f aca="true" t="shared" si="5" ref="P19:U19">SUM(P15:P18)</f>
        <v>0</v>
      </c>
      <c r="Q19" s="41">
        <f t="shared" si="5"/>
        <v>0</v>
      </c>
      <c r="R19" s="41">
        <f t="shared" si="5"/>
        <v>0</v>
      </c>
      <c r="S19" s="41">
        <f t="shared" si="5"/>
        <v>0</v>
      </c>
      <c r="T19" s="41">
        <f t="shared" si="5"/>
        <v>0</v>
      </c>
      <c r="U19" s="41">
        <f t="shared" si="5"/>
        <v>0</v>
      </c>
      <c r="V19" s="527">
        <f>SUM(V15:V18)</f>
        <v>0</v>
      </c>
      <c r="W19" s="38"/>
      <c r="X19" s="80"/>
      <c r="Y19" s="80"/>
      <c r="Z19" s="80"/>
      <c r="AA19" s="80"/>
      <c r="AB19" s="83"/>
      <c r="AC19" s="40"/>
      <c r="AD19" s="40"/>
    </row>
    <row r="20" spans="1:29" ht="19.5" customHeight="1" thickBot="1">
      <c r="A20" s="73"/>
      <c r="B20" s="68" t="s">
        <v>7</v>
      </c>
      <c r="C20" s="67">
        <f aca="true" t="shared" si="6" ref="C20:H20">IF(C19&gt;P19,C19-P19,"")</f>
      </c>
      <c r="D20" s="67">
        <f t="shared" si="6"/>
      </c>
      <c r="E20" s="67">
        <f t="shared" si="6"/>
      </c>
      <c r="F20" s="67">
        <f t="shared" si="6"/>
      </c>
      <c r="G20" s="67">
        <f t="shared" si="6"/>
      </c>
      <c r="H20" s="67">
        <f t="shared" si="6"/>
      </c>
      <c r="I20" s="556"/>
      <c r="J20" s="92"/>
      <c r="K20" s="590"/>
      <c r="L20" s="95"/>
      <c r="M20" s="592"/>
      <c r="N20" s="39"/>
      <c r="O20" s="74" t="s">
        <v>7</v>
      </c>
      <c r="P20" s="69">
        <f aca="true" t="shared" si="7" ref="P20:U20">IF(P19&gt;C19,P19-C19,"")</f>
      </c>
      <c r="Q20" s="69">
        <f t="shared" si="7"/>
      </c>
      <c r="R20" s="69">
        <f t="shared" si="7"/>
      </c>
      <c r="S20" s="69">
        <f t="shared" si="7"/>
      </c>
      <c r="T20" s="69">
        <f t="shared" si="7"/>
      </c>
      <c r="U20" s="69">
        <f t="shared" si="7"/>
      </c>
      <c r="V20" s="528"/>
      <c r="W20" s="38"/>
      <c r="X20" s="80"/>
      <c r="Y20" s="80"/>
      <c r="Z20" s="80"/>
      <c r="AA20" s="80"/>
      <c r="AB20" s="83"/>
      <c r="AC20" s="15"/>
    </row>
    <row r="21" spans="1:29" ht="15" customHeight="1" thickTop="1">
      <c r="A21" s="73"/>
      <c r="B21" s="37"/>
      <c r="C21" s="14"/>
      <c r="D21" s="14"/>
      <c r="E21" s="11"/>
      <c r="F21" s="568"/>
      <c r="G21" s="568"/>
      <c r="H21" s="568"/>
      <c r="I21" s="36">
        <f>I19-V19</f>
        <v>0</v>
      </c>
      <c r="J21" s="32"/>
      <c r="K21" s="99"/>
      <c r="L21" s="99"/>
      <c r="M21" s="99"/>
      <c r="N21" s="13"/>
      <c r="O21" s="35"/>
      <c r="P21" s="14"/>
      <c r="Q21" s="14"/>
      <c r="R21" s="34"/>
      <c r="S21" s="34">
        <v>4</v>
      </c>
      <c r="T21" s="34"/>
      <c r="U21" s="34"/>
      <c r="V21" s="33">
        <f>V19-I19</f>
        <v>0</v>
      </c>
      <c r="W21" s="32"/>
      <c r="X21" s="80"/>
      <c r="Y21" s="80"/>
      <c r="Z21" s="80"/>
      <c r="AA21" s="80"/>
      <c r="AB21" s="83"/>
      <c r="AC21" s="15"/>
    </row>
    <row r="22" spans="1:29" ht="19.5" customHeight="1" thickBot="1">
      <c r="A22" s="73"/>
      <c r="B22" s="552" t="s">
        <v>6</v>
      </c>
      <c r="C22" s="553"/>
      <c r="D22" s="115">
        <f>IF(I19&gt;=V19,I19-V19,"")</f>
        <v>0</v>
      </c>
      <c r="E22" s="31"/>
      <c r="F22" s="30" t="s">
        <v>4</v>
      </c>
      <c r="G22" s="30"/>
      <c r="H22" s="30"/>
      <c r="I22" s="29">
        <f>IF('Scoreboard Data'!C12="","",IF(U18="","",IF(I19=0,0,IF(I19&gt;V19,2,IF(I19&lt;V19,0,1)))))</f>
      </c>
      <c r="J22" s="93"/>
      <c r="K22" s="593">
        <f>IF(AND(C15&gt;1,V19=0),"We're off again !",IF(AND(I23=V23,U18&lt;&gt;""),"Drawn Match",IF(AND(I23&gt;V23,U18&lt;&gt;""),D2&amp;" have Won the Game",IF(AND(V23&gt;I23,U18&lt;&gt;""),Q2&amp;" have Won the Game",""))))</f>
      </c>
      <c r="L22" s="593"/>
      <c r="M22" s="593"/>
      <c r="N22" s="13"/>
      <c r="O22" s="522" t="s">
        <v>5</v>
      </c>
      <c r="P22" s="523"/>
      <c r="Q22" s="116">
        <f>IF(V19&gt;=I19,V19-I19,"")</f>
        <v>0</v>
      </c>
      <c r="R22" s="28"/>
      <c r="S22" s="27"/>
      <c r="T22" s="27"/>
      <c r="U22" s="27"/>
      <c r="V22" s="26">
        <f>IF('Scoreboard Data'!C12="","",IF(U18="","",IF(V19=0,0,IF(V19&gt;I19,2,IF(V19&lt;I19,0,1)))))</f>
      </c>
      <c r="W22" s="25"/>
      <c r="X22" s="80"/>
      <c r="Y22" s="80"/>
      <c r="Z22" s="80"/>
      <c r="AA22" s="80"/>
      <c r="AB22" s="83"/>
      <c r="AC22" s="15"/>
    </row>
    <row r="23" spans="1:29" ht="15" customHeight="1" thickTop="1">
      <c r="A23" s="73"/>
      <c r="B23" s="562">
        <f>IF('Scoreboard Data'!C5="","",'Scoreboard Data'!C5)</f>
      </c>
      <c r="C23" s="563"/>
      <c r="D23" s="563"/>
      <c r="E23" s="563"/>
      <c r="F23" s="567" t="s">
        <v>3</v>
      </c>
      <c r="G23" s="567"/>
      <c r="H23" s="567"/>
      <c r="I23" s="569">
        <f>I9+I19</f>
        <v>0</v>
      </c>
      <c r="J23" s="76"/>
      <c r="K23" s="593"/>
      <c r="L23" s="593"/>
      <c r="M23" s="593"/>
      <c r="N23" s="13"/>
      <c r="O23" s="531">
        <f>IF('Scoreboard Data'!C6="","",'Scoreboard Data'!C6)</f>
      </c>
      <c r="P23" s="532"/>
      <c r="Q23" s="532"/>
      <c r="R23" s="532"/>
      <c r="S23" s="529" t="s">
        <v>3</v>
      </c>
      <c r="T23" s="529"/>
      <c r="U23" s="529"/>
      <c r="V23" s="525">
        <f>V9+V19</f>
        <v>0</v>
      </c>
      <c r="W23" s="24"/>
      <c r="X23" s="80"/>
      <c r="Y23" s="80"/>
      <c r="Z23" s="80"/>
      <c r="AA23" s="80"/>
      <c r="AB23" s="83"/>
      <c r="AC23" s="15"/>
    </row>
    <row r="24" spans="1:29" ht="15" customHeight="1">
      <c r="A24" s="73"/>
      <c r="B24" s="564"/>
      <c r="C24" s="565"/>
      <c r="D24" s="565"/>
      <c r="E24" s="565"/>
      <c r="F24" s="530"/>
      <c r="G24" s="530"/>
      <c r="H24" s="530"/>
      <c r="I24" s="570"/>
      <c r="J24" s="76"/>
      <c r="K24" s="593"/>
      <c r="L24" s="593"/>
      <c r="M24" s="593"/>
      <c r="N24" s="72"/>
      <c r="O24" s="533"/>
      <c r="P24" s="534"/>
      <c r="Q24" s="534"/>
      <c r="R24" s="534"/>
      <c r="S24" s="530"/>
      <c r="T24" s="530"/>
      <c r="U24" s="530"/>
      <c r="V24" s="526"/>
      <c r="W24" s="24"/>
      <c r="X24" s="80"/>
      <c r="Y24" s="80"/>
      <c r="Z24" s="80"/>
      <c r="AA24" s="80"/>
      <c r="AB24" s="83"/>
      <c r="AC24" s="15"/>
    </row>
    <row r="25" spans="1:29" ht="15" customHeight="1" thickBot="1">
      <c r="A25" s="73"/>
      <c r="B25" s="23"/>
      <c r="C25" s="22"/>
      <c r="D25" s="22"/>
      <c r="E25" s="22"/>
      <c r="F25" s="21"/>
      <c r="G25" s="21">
        <f>IF(I23&gt;V23,2,IF(I23&lt;V23,0,IF(I23=V23,1)))</f>
        <v>1</v>
      </c>
      <c r="H25" s="21"/>
      <c r="I25" s="113"/>
      <c r="J25" s="76"/>
      <c r="K25" s="593"/>
      <c r="L25" s="593"/>
      <c r="M25" s="593"/>
      <c r="N25" s="71"/>
      <c r="O25" s="20"/>
      <c r="P25" s="19"/>
      <c r="Q25" s="19"/>
      <c r="R25" s="19"/>
      <c r="S25" s="17"/>
      <c r="T25" s="18">
        <f>IF(V23&gt;I23,2,IF(V23&lt;I23,0,IF(V23=I23,1)))</f>
        <v>1</v>
      </c>
      <c r="U25" s="17"/>
      <c r="V25" s="114"/>
      <c r="W25" s="16"/>
      <c r="X25" s="80"/>
      <c r="Y25" s="80"/>
      <c r="Z25" s="80"/>
      <c r="AA25" s="80"/>
      <c r="AB25" s="83"/>
      <c r="AC25" s="15"/>
    </row>
    <row r="26" spans="1:29" ht="19.5" customHeight="1">
      <c r="A26" s="73"/>
      <c r="B26" s="75"/>
      <c r="C26" s="75"/>
      <c r="D26" s="75"/>
      <c r="E26" s="75"/>
      <c r="F26" s="14"/>
      <c r="G26" s="14"/>
      <c r="H26" s="14"/>
      <c r="I26" s="76"/>
      <c r="J26" s="76"/>
      <c r="K26" s="98"/>
      <c r="L26" s="98"/>
      <c r="M26" s="98"/>
      <c r="N26" s="77"/>
      <c r="O26" s="78"/>
      <c r="P26" s="78"/>
      <c r="Q26" s="78"/>
      <c r="R26" s="78"/>
      <c r="S26" s="6"/>
      <c r="T26" s="16"/>
      <c r="U26" s="6"/>
      <c r="V26" s="76"/>
      <c r="W26" s="16"/>
      <c r="X26" s="80"/>
      <c r="Y26" s="80"/>
      <c r="Z26" s="80"/>
      <c r="AA26" s="80"/>
      <c r="AB26" s="83"/>
      <c r="AC26" s="15"/>
    </row>
    <row r="27" spans="1:28" ht="19.5" customHeight="1">
      <c r="A27" s="7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2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81"/>
      <c r="AB27" s="82"/>
    </row>
    <row r="28" spans="1:28" ht="19.5" customHeight="1" thickBot="1">
      <c r="A28" s="7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79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81"/>
      <c r="AB28" s="82"/>
    </row>
    <row r="29" spans="1:28" ht="19.5" customHeight="1">
      <c r="A29" s="73"/>
      <c r="B29" s="13"/>
      <c r="C29" s="13"/>
      <c r="D29" s="13"/>
      <c r="E29" s="13"/>
      <c r="F29" s="13"/>
      <c r="G29" s="13"/>
      <c r="H29" s="13"/>
      <c r="I29" s="13"/>
      <c r="J29" s="502" t="s">
        <v>35</v>
      </c>
      <c r="K29" s="583"/>
      <c r="L29" s="583"/>
      <c r="M29" s="583"/>
      <c r="N29" s="584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81"/>
      <c r="AB29" s="82"/>
    </row>
    <row r="30" spans="1:28" ht="19.5" customHeight="1" thickBot="1">
      <c r="A30" s="73"/>
      <c r="B30" s="13"/>
      <c r="C30" s="13"/>
      <c r="D30" s="13"/>
      <c r="E30" s="13"/>
      <c r="F30" s="13"/>
      <c r="G30" s="13"/>
      <c r="H30" s="13"/>
      <c r="I30" s="13"/>
      <c r="J30" s="585"/>
      <c r="K30" s="586"/>
      <c r="L30" s="586"/>
      <c r="M30" s="586"/>
      <c r="N30" s="587"/>
      <c r="O30" s="125"/>
      <c r="P30" s="11"/>
      <c r="Q30" s="11"/>
      <c r="R30" s="13"/>
      <c r="S30" s="13"/>
      <c r="T30" s="13"/>
      <c r="U30" s="13"/>
      <c r="V30" s="13"/>
      <c r="W30" s="13"/>
      <c r="X30" s="13"/>
      <c r="Y30" s="13"/>
      <c r="Z30" s="13"/>
      <c r="AA30" s="81"/>
      <c r="AB30" s="82"/>
    </row>
    <row r="31" spans="1:28" ht="16.5" customHeight="1">
      <c r="A31" s="7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22"/>
      <c r="M31" s="13"/>
      <c r="N31" s="13"/>
      <c r="O31" s="13"/>
      <c r="P31" s="11"/>
      <c r="Q31" s="11"/>
      <c r="R31" s="13"/>
      <c r="S31" s="13"/>
      <c r="T31" s="13"/>
      <c r="U31" s="13"/>
      <c r="V31" s="13"/>
      <c r="W31" s="13"/>
      <c r="X31" s="13"/>
      <c r="Y31" s="13"/>
      <c r="Z31" s="13"/>
      <c r="AA31" s="81"/>
      <c r="AB31" s="82"/>
    </row>
    <row r="32" spans="1:28" ht="12.75" customHeight="1">
      <c r="A32" s="73"/>
      <c r="B32" s="11"/>
      <c r="C32" s="12"/>
      <c r="D32" s="12"/>
      <c r="E32" s="12"/>
      <c r="F32" s="11"/>
      <c r="G32" s="10"/>
      <c r="H32" s="9"/>
      <c r="I32" s="9"/>
      <c r="J32" s="9"/>
      <c r="K32" s="9"/>
      <c r="L32" s="73"/>
      <c r="M32" s="9"/>
      <c r="N32" s="9"/>
      <c r="O32" s="9"/>
      <c r="P32" s="9"/>
      <c r="Q32" s="8"/>
      <c r="R32" s="6"/>
      <c r="S32" s="7"/>
      <c r="T32" s="7"/>
      <c r="U32" s="7"/>
      <c r="V32" s="6"/>
      <c r="W32" s="6"/>
      <c r="X32" s="81"/>
      <c r="Y32" s="81"/>
      <c r="Z32" s="81"/>
      <c r="AA32" s="81"/>
      <c r="AB32" s="82"/>
    </row>
    <row r="33" spans="1:28" ht="18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</row>
    <row r="34" spans="1:28" ht="18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</row>
    <row r="35" spans="1:28" ht="18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</row>
    <row r="36" spans="1:28" ht="18" customHeight="1">
      <c r="A36" s="73"/>
      <c r="B36" s="13"/>
      <c r="C36" s="84"/>
      <c r="D36" s="84"/>
      <c r="E36" s="84"/>
      <c r="F36" s="14"/>
      <c r="G36" s="14"/>
      <c r="H36" s="14"/>
      <c r="I36" s="14"/>
      <c r="J36" s="14"/>
      <c r="K36" s="13"/>
      <c r="L36" s="13"/>
      <c r="M36" s="13"/>
      <c r="N36" s="13"/>
      <c r="O36" s="13"/>
      <c r="P36" s="13"/>
      <c r="Q36" s="13"/>
      <c r="R36" s="13"/>
      <c r="S36" s="73"/>
      <c r="T36" s="73"/>
      <c r="U36" s="73"/>
      <c r="V36" s="13"/>
      <c r="W36" s="13"/>
      <c r="X36" s="73"/>
      <c r="Y36" s="73"/>
      <c r="Z36" s="73"/>
      <c r="AA36" s="73"/>
      <c r="AB36" s="73"/>
    </row>
    <row r="37" spans="1:28" ht="18" customHeight="1">
      <c r="A37" s="73"/>
      <c r="B37" s="13"/>
      <c r="C37" s="84"/>
      <c r="D37" s="84"/>
      <c r="E37" s="84"/>
      <c r="F37" s="14"/>
      <c r="G37" s="14"/>
      <c r="H37" s="14"/>
      <c r="I37" s="14"/>
      <c r="J37" s="14"/>
      <c r="K37" s="13"/>
      <c r="L37" s="13"/>
      <c r="M37" s="13"/>
      <c r="N37" s="13"/>
      <c r="O37" s="13"/>
      <c r="P37" s="13"/>
      <c r="Q37" s="13"/>
      <c r="R37" s="13"/>
      <c r="S37" s="73"/>
      <c r="T37" s="73"/>
      <c r="U37" s="73"/>
      <c r="V37" s="13"/>
      <c r="W37" s="13"/>
      <c r="X37" s="73"/>
      <c r="Y37" s="73"/>
      <c r="Z37" s="73"/>
      <c r="AA37" s="73"/>
      <c r="AB37" s="73"/>
    </row>
    <row r="38" spans="1:28" s="124" customFormat="1" ht="18" customHeight="1">
      <c r="A38" s="129"/>
      <c r="B38" s="130"/>
      <c r="C38" s="131"/>
      <c r="D38" s="132" t="str">
        <f>CONCATENATE('Scoreboard Data'!C5,"  WIN")</f>
        <v>  WIN</v>
      </c>
      <c r="E38" s="131"/>
      <c r="F38" s="133"/>
      <c r="G38" s="133"/>
      <c r="H38" s="133"/>
      <c r="I38" s="133"/>
      <c r="J38" s="133"/>
      <c r="K38" s="132" t="s">
        <v>0</v>
      </c>
      <c r="L38" s="132"/>
      <c r="M38" s="136" t="str">
        <f>IF(I23=V23,"Drawn Game",IF(I23&gt;V23,B23,O23))</f>
        <v>Drawn Game</v>
      </c>
      <c r="N38" s="130"/>
      <c r="O38" s="130"/>
      <c r="P38" s="130"/>
      <c r="Q38" s="132" t="str">
        <f>CONCATENATE('Scoreboard Data'!C6,"  WIN")</f>
        <v>  WIN</v>
      </c>
      <c r="R38" s="130"/>
      <c r="S38" s="129"/>
      <c r="T38" s="129"/>
      <c r="U38" s="129"/>
      <c r="V38" s="130"/>
      <c r="W38" s="130"/>
      <c r="X38" s="129"/>
      <c r="Y38" s="129"/>
      <c r="Z38" s="129"/>
      <c r="AA38" s="129"/>
      <c r="AB38" s="129"/>
    </row>
    <row r="39" spans="1:28" ht="15.75">
      <c r="A39" s="73"/>
      <c r="B39" s="566"/>
      <c r="C39" s="566"/>
      <c r="D39" s="559"/>
      <c r="E39" s="559"/>
      <c r="F39" s="559"/>
      <c r="G39" s="559"/>
      <c r="H39" s="566"/>
      <c r="I39" s="566"/>
      <c r="J39" s="84"/>
      <c r="K39" s="135"/>
      <c r="L39" s="135"/>
      <c r="M39" s="135"/>
      <c r="N39" s="135"/>
      <c r="O39" s="13"/>
      <c r="P39" s="13"/>
      <c r="Q39" s="13"/>
      <c r="R39" s="13"/>
      <c r="S39" s="73"/>
      <c r="T39" s="73"/>
      <c r="U39" s="73"/>
      <c r="V39" s="13"/>
      <c r="W39" s="13"/>
      <c r="X39" s="73"/>
      <c r="Y39" s="73"/>
      <c r="Z39" s="73"/>
      <c r="AA39" s="73"/>
      <c r="AB39" s="73"/>
    </row>
    <row r="40" spans="1:28" ht="15.75">
      <c r="A40" s="73"/>
      <c r="B40" s="558"/>
      <c r="C40" s="558"/>
      <c r="D40" s="559"/>
      <c r="E40" s="559"/>
      <c r="F40" s="559"/>
      <c r="G40" s="559"/>
      <c r="H40" s="558"/>
      <c r="I40" s="558"/>
      <c r="J40" s="134"/>
      <c r="K40" s="13"/>
      <c r="L40" s="13"/>
      <c r="M40" s="13"/>
      <c r="N40" s="13"/>
      <c r="O40" s="13"/>
      <c r="P40" s="13"/>
      <c r="Q40" s="13"/>
      <c r="R40" s="13"/>
      <c r="S40" s="73"/>
      <c r="T40" s="73"/>
      <c r="U40" s="73"/>
      <c r="V40" s="13"/>
      <c r="W40" s="13"/>
      <c r="X40" s="73"/>
      <c r="Y40" s="73"/>
      <c r="Z40" s="73"/>
      <c r="AA40" s="73"/>
      <c r="AB40" s="73"/>
    </row>
    <row r="41" spans="2:28" ht="18">
      <c r="B41" s="560"/>
      <c r="C41" s="560"/>
      <c r="D41" s="561"/>
      <c r="E41" s="561"/>
      <c r="F41" s="561"/>
      <c r="G41" s="561"/>
      <c r="H41" s="560"/>
      <c r="I41" s="560"/>
      <c r="J41" s="85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1"/>
      <c r="Y41" s="1"/>
      <c r="Z41" s="1"/>
      <c r="AA41" s="1"/>
      <c r="AB41" s="1"/>
    </row>
    <row r="42" spans="2:28" ht="15" customHeight="1">
      <c r="B42" s="4"/>
      <c r="C42" s="5"/>
      <c r="D42" s="5"/>
      <c r="E42" s="5"/>
      <c r="F42" s="5"/>
      <c r="G42" s="5"/>
      <c r="H42" s="5"/>
      <c r="I42" s="121"/>
      <c r="J42" s="121"/>
      <c r="K42" s="121"/>
      <c r="M42" s="120"/>
      <c r="N42" s="121"/>
      <c r="O42" s="121"/>
      <c r="P42" s="4"/>
      <c r="Q42" s="4"/>
      <c r="R42" s="4"/>
      <c r="S42" s="4"/>
      <c r="T42" s="4"/>
      <c r="U42" s="4"/>
      <c r="V42" s="4"/>
      <c r="W42" s="4"/>
      <c r="X42" s="1"/>
      <c r="Y42" s="1"/>
      <c r="Z42" s="1"/>
      <c r="AA42" s="1"/>
      <c r="AB42" s="1"/>
    </row>
    <row r="43" spans="2:28" ht="12.75">
      <c r="B43" s="4"/>
      <c r="C43" s="5"/>
      <c r="D43" s="5"/>
      <c r="E43" s="5"/>
      <c r="F43" s="5"/>
      <c r="G43" s="5"/>
      <c r="H43" s="5"/>
      <c r="I43" s="87"/>
      <c r="J43" s="87"/>
      <c r="K43" s="87"/>
      <c r="M43" s="87"/>
      <c r="N43" s="4"/>
      <c r="O43" s="4"/>
      <c r="P43" s="4"/>
      <c r="Q43" s="4"/>
      <c r="R43" s="4"/>
      <c r="S43" s="4"/>
      <c r="T43" s="4"/>
      <c r="U43" s="4"/>
      <c r="V43" s="4"/>
      <c r="W43" s="4"/>
      <c r="X43" s="1"/>
      <c r="Y43" s="1"/>
      <c r="Z43" s="1"/>
      <c r="AA43" s="1"/>
      <c r="AB43" s="1"/>
    </row>
    <row r="44" spans="2:28" ht="12.75">
      <c r="B44" s="4"/>
      <c r="C44" s="5"/>
      <c r="D44" s="5"/>
      <c r="E44" s="5"/>
      <c r="F44" s="5"/>
      <c r="G44" s="5"/>
      <c r="H44" s="5"/>
      <c r="I44" s="87"/>
      <c r="J44" s="87"/>
      <c r="K44" s="87"/>
      <c r="M44" s="87"/>
      <c r="N44" s="4"/>
      <c r="O44" s="4"/>
      <c r="P44" s="4"/>
      <c r="Q44" s="4"/>
      <c r="R44" s="4"/>
      <c r="S44" s="4"/>
      <c r="T44" s="4"/>
      <c r="U44" s="4"/>
      <c r="V44" s="4"/>
      <c r="W44" s="4"/>
      <c r="X44" s="1"/>
      <c r="Y44" s="1"/>
      <c r="Z44" s="1"/>
      <c r="AA44" s="1"/>
      <c r="AB44" s="1"/>
    </row>
    <row r="45" spans="2:28" ht="12.75">
      <c r="B45" s="4"/>
      <c r="C45" s="5"/>
      <c r="D45" s="5"/>
      <c r="E45" s="5"/>
      <c r="F45" s="5"/>
      <c r="G45" s="5"/>
      <c r="H45" s="5"/>
      <c r="I45" s="87"/>
      <c r="J45" s="87"/>
      <c r="K45" s="87"/>
      <c r="M45" s="87"/>
      <c r="N45" s="4"/>
      <c r="O45" s="4"/>
      <c r="P45" s="4"/>
      <c r="Q45" s="4"/>
      <c r="R45" s="4"/>
      <c r="S45" s="4"/>
      <c r="T45" s="4"/>
      <c r="U45" s="4"/>
      <c r="V45" s="4"/>
      <c r="W45" s="4"/>
      <c r="X45" s="1"/>
      <c r="Y45" s="1"/>
      <c r="Z45" s="1"/>
      <c r="AA45" s="1"/>
      <c r="AB45" s="1"/>
    </row>
    <row r="46" spans="9:13" ht="12.75">
      <c r="I46" s="88"/>
      <c r="J46" s="88"/>
      <c r="K46" s="89"/>
      <c r="M46" s="89"/>
    </row>
    <row r="56" ht="12.75"/>
    <row r="57" ht="12.75"/>
    <row r="58" ht="12.75"/>
    <row r="59" ht="12.75"/>
    <row r="60" ht="12.75"/>
    <row r="61" ht="12.75"/>
    <row r="62" spans="8:13" ht="12.75">
      <c r="H62" s="88"/>
      <c r="I62" s="88"/>
      <c r="J62" s="88"/>
      <c r="K62" s="89"/>
      <c r="L62" s="89"/>
      <c r="M62" s="89"/>
    </row>
    <row r="63" spans="8:17" ht="12.75">
      <c r="H63" s="88"/>
      <c r="I63" s="88"/>
      <c r="J63" s="118"/>
      <c r="K63" s="119"/>
      <c r="L63" s="119"/>
      <c r="M63" s="119"/>
      <c r="Q63" s="117"/>
    </row>
    <row r="64" spans="8:17" ht="12.75">
      <c r="H64" s="88"/>
      <c r="I64" s="88"/>
      <c r="J64" s="118"/>
      <c r="K64" s="119"/>
      <c r="L64" s="119"/>
      <c r="M64" s="119"/>
      <c r="Q64" s="117"/>
    </row>
    <row r="65" spans="8:17" ht="12.75">
      <c r="H65" s="88"/>
      <c r="I65" s="88"/>
      <c r="J65" s="118"/>
      <c r="K65" s="582"/>
      <c r="L65" s="582"/>
      <c r="M65" s="119"/>
      <c r="Q65" s="117"/>
    </row>
    <row r="66" spans="8:17" ht="12.75">
      <c r="H66" s="88"/>
      <c r="I66" s="88"/>
      <c r="J66" s="118"/>
      <c r="K66" s="582"/>
      <c r="L66" s="582"/>
      <c r="M66" s="128"/>
      <c r="Q66" s="117"/>
    </row>
    <row r="67" spans="8:17" ht="12.75">
      <c r="H67" s="88"/>
      <c r="I67" s="88"/>
      <c r="J67" s="118"/>
      <c r="K67" s="582"/>
      <c r="L67" s="582"/>
      <c r="M67" s="119"/>
      <c r="Q67" s="117"/>
    </row>
    <row r="68" spans="8:17" ht="12.75">
      <c r="H68" s="88"/>
      <c r="I68" s="88"/>
      <c r="J68" s="118"/>
      <c r="K68" s="119"/>
      <c r="L68" s="119"/>
      <c r="M68" s="119"/>
      <c r="Q68" s="117"/>
    </row>
    <row r="69" spans="8:17" ht="12.75">
      <c r="H69" s="88"/>
      <c r="I69" s="88"/>
      <c r="J69" s="118"/>
      <c r="K69" s="128"/>
      <c r="L69" s="119"/>
      <c r="M69" s="119"/>
      <c r="Q69" s="117"/>
    </row>
    <row r="70" spans="2:17" ht="12.75" customHeight="1">
      <c r="B70" s="557"/>
      <c r="C70" s="557"/>
      <c r="D70" s="557"/>
      <c r="E70" s="557"/>
      <c r="F70" s="557"/>
      <c r="G70" s="557"/>
      <c r="H70" s="88"/>
      <c r="I70" s="88"/>
      <c r="J70" s="118"/>
      <c r="K70" s="119"/>
      <c r="L70" s="119"/>
      <c r="M70" s="119"/>
      <c r="Q70" s="117"/>
    </row>
    <row r="71" spans="2:17" ht="12.75" customHeight="1">
      <c r="B71" s="557"/>
      <c r="C71" s="557"/>
      <c r="D71" s="557"/>
      <c r="E71" s="557"/>
      <c r="F71" s="557"/>
      <c r="G71" s="557"/>
      <c r="H71" s="88"/>
      <c r="I71" s="88"/>
      <c r="J71" s="88"/>
      <c r="K71" s="89"/>
      <c r="L71" s="89"/>
      <c r="M71" s="89"/>
      <c r="Q71" s="117"/>
    </row>
    <row r="72" spans="8:13" ht="12.75">
      <c r="H72" s="88"/>
      <c r="I72" s="88"/>
      <c r="J72" s="88"/>
      <c r="K72" s="89"/>
      <c r="L72" s="89"/>
      <c r="M72" s="89"/>
    </row>
    <row r="73" spans="8:13" ht="12.75">
      <c r="H73" s="88"/>
      <c r="I73" s="88"/>
      <c r="J73" s="88"/>
      <c r="K73" s="89"/>
      <c r="L73" s="89"/>
      <c r="M73" s="89"/>
    </row>
    <row r="74" spans="8:13" ht="12.75">
      <c r="H74" s="88"/>
      <c r="I74" s="88"/>
      <c r="J74" s="88"/>
      <c r="K74" s="89"/>
      <c r="L74" s="89"/>
      <c r="M74" s="89"/>
    </row>
    <row r="75" spans="8:13" ht="12.75">
      <c r="H75" s="88"/>
      <c r="I75" s="88"/>
      <c r="J75" s="88"/>
      <c r="K75" s="89"/>
      <c r="L75" s="89"/>
      <c r="M75" s="89"/>
    </row>
    <row r="76" spans="8:13" ht="12.75">
      <c r="H76" s="88"/>
      <c r="I76" s="88"/>
      <c r="J76" s="88"/>
      <c r="K76" s="89"/>
      <c r="L76" s="89"/>
      <c r="M76" s="89"/>
    </row>
    <row r="77" spans="8:13" ht="12.75">
      <c r="H77" s="88"/>
      <c r="I77" s="88"/>
      <c r="J77" s="88"/>
      <c r="K77" s="89"/>
      <c r="L77" s="89"/>
      <c r="M77" s="89"/>
    </row>
    <row r="78" spans="8:13" ht="12.75">
      <c r="H78" s="88"/>
      <c r="I78" s="88"/>
      <c r="J78" s="88"/>
      <c r="K78" s="89"/>
      <c r="L78" s="89"/>
      <c r="M78" s="89"/>
    </row>
    <row r="79" spans="8:13" ht="12.75">
      <c r="H79" s="88"/>
      <c r="I79" s="88"/>
      <c r="J79" s="88"/>
      <c r="K79" s="89"/>
      <c r="L79" s="89"/>
      <c r="M79" s="89"/>
    </row>
    <row r="80" spans="8:13" ht="12.75">
      <c r="H80" s="88"/>
      <c r="I80" s="88"/>
      <c r="J80" s="88"/>
      <c r="K80" s="89"/>
      <c r="L80" s="89"/>
      <c r="M80" s="89"/>
    </row>
    <row r="81" spans="8:13" ht="12.75">
      <c r="H81" s="88"/>
      <c r="I81" s="88"/>
      <c r="J81" s="88"/>
      <c r="K81" s="89"/>
      <c r="L81" s="89"/>
      <c r="M81" s="89"/>
    </row>
    <row r="82" spans="8:13" ht="12.75">
      <c r="H82" s="88"/>
      <c r="I82" s="88"/>
      <c r="J82" s="88"/>
      <c r="K82" s="89"/>
      <c r="L82" s="89"/>
      <c r="M82" s="89"/>
    </row>
    <row r="83" spans="8:13" ht="12.75">
      <c r="H83" s="88"/>
      <c r="I83" s="88"/>
      <c r="J83" s="88"/>
      <c r="K83" s="89"/>
      <c r="L83" s="89"/>
      <c r="M83" s="89"/>
    </row>
    <row r="84" spans="8:13" ht="12.75">
      <c r="H84" s="88"/>
      <c r="I84" s="88"/>
      <c r="J84" s="88"/>
      <c r="K84" s="89"/>
      <c r="L84" s="89"/>
      <c r="M84" s="89"/>
    </row>
    <row r="85" spans="8:13" ht="12.75">
      <c r="H85" s="88"/>
      <c r="I85" s="88"/>
      <c r="J85" s="88"/>
      <c r="K85" s="89"/>
      <c r="L85" s="89"/>
      <c r="M85" s="89"/>
    </row>
    <row r="86" spans="8:13" ht="12.75">
      <c r="H86" s="88"/>
      <c r="I86" s="88"/>
      <c r="J86" s="88"/>
      <c r="K86" s="89"/>
      <c r="L86" s="89"/>
      <c r="M86" s="89"/>
    </row>
    <row r="87" spans="8:13" ht="12.75">
      <c r="H87" s="88"/>
      <c r="I87" s="88"/>
      <c r="J87" s="88"/>
      <c r="K87" s="89"/>
      <c r="L87" s="89"/>
      <c r="M87" s="89"/>
    </row>
    <row r="88" spans="8:13" ht="12.75">
      <c r="H88" s="88"/>
      <c r="I88" s="88"/>
      <c r="J88" s="88"/>
      <c r="K88" s="89"/>
      <c r="L88" s="89"/>
      <c r="M88" s="89"/>
    </row>
    <row r="89" spans="8:13" ht="12.75">
      <c r="H89" s="88"/>
      <c r="I89" s="88"/>
      <c r="J89" s="88"/>
      <c r="K89" s="89"/>
      <c r="L89" s="89"/>
      <c r="M89" s="89"/>
    </row>
    <row r="90" spans="2:13" ht="12.75" customHeight="1">
      <c r="B90" s="557"/>
      <c r="C90" s="557"/>
      <c r="D90" s="557"/>
      <c r="E90" s="557"/>
      <c r="F90" s="557"/>
      <c r="G90" s="557"/>
      <c r="H90" s="88"/>
      <c r="I90" s="88"/>
      <c r="J90" s="88"/>
      <c r="K90" s="89"/>
      <c r="L90" s="89"/>
      <c r="M90" s="89"/>
    </row>
    <row r="91" spans="2:7" ht="12.75" customHeight="1">
      <c r="B91" s="557"/>
      <c r="C91" s="557"/>
      <c r="D91" s="557"/>
      <c r="E91" s="557"/>
      <c r="F91" s="557"/>
      <c r="G91" s="557"/>
    </row>
  </sheetData>
  <sheetProtection sheet="1" objects="1" scenarios="1" selectLockedCells="1"/>
  <mergeCells count="55">
    <mergeCell ref="K65:L67"/>
    <mergeCell ref="J29:N30"/>
    <mergeCell ref="K3:M3"/>
    <mergeCell ref="K17:K20"/>
    <mergeCell ref="M17:M20"/>
    <mergeCell ref="K22:M25"/>
    <mergeCell ref="J1:N2"/>
    <mergeCell ref="J4:N5"/>
    <mergeCell ref="K6:K7"/>
    <mergeCell ref="M6:M7"/>
    <mergeCell ref="L6:L7"/>
    <mergeCell ref="K8:K9"/>
    <mergeCell ref="M8:M9"/>
    <mergeCell ref="B70:G71"/>
    <mergeCell ref="H41:I41"/>
    <mergeCell ref="I19:I20"/>
    <mergeCell ref="F21:H21"/>
    <mergeCell ref="H40:I40"/>
    <mergeCell ref="H39:I39"/>
    <mergeCell ref="I23:I24"/>
    <mergeCell ref="B90:G91"/>
    <mergeCell ref="B22:C22"/>
    <mergeCell ref="B40:C40"/>
    <mergeCell ref="D40:G40"/>
    <mergeCell ref="B41:C41"/>
    <mergeCell ref="D41:G41"/>
    <mergeCell ref="B23:E24"/>
    <mergeCell ref="B39:C39"/>
    <mergeCell ref="D39:G39"/>
    <mergeCell ref="F23:H24"/>
    <mergeCell ref="C3:H3"/>
    <mergeCell ref="C13:H13"/>
    <mergeCell ref="D2:I2"/>
    <mergeCell ref="I13:I14"/>
    <mergeCell ref="B2:C2"/>
    <mergeCell ref="I3:I4"/>
    <mergeCell ref="B12:C12"/>
    <mergeCell ref="F12:H12"/>
    <mergeCell ref="I9:I10"/>
    <mergeCell ref="U1:V1"/>
    <mergeCell ref="S12:U12"/>
    <mergeCell ref="V9:V10"/>
    <mergeCell ref="P3:U3"/>
    <mergeCell ref="O2:P2"/>
    <mergeCell ref="Q2:V2"/>
    <mergeCell ref="V3:V4"/>
    <mergeCell ref="O12:P12"/>
    <mergeCell ref="V13:V14"/>
    <mergeCell ref="P13:U13"/>
    <mergeCell ref="O22:P22"/>
    <mergeCell ref="K12:M14"/>
    <mergeCell ref="V23:V24"/>
    <mergeCell ref="V19:V20"/>
    <mergeCell ref="S23:U24"/>
    <mergeCell ref="O23:R24"/>
  </mergeCells>
  <conditionalFormatting sqref="M17">
    <cfRule type="expression" priority="21" dxfId="20" stopIfTrue="1">
      <formula>K17+M17=6</formula>
    </cfRule>
  </conditionalFormatting>
  <conditionalFormatting sqref="K11 I5:I9 V5:V9 V15:V19 P19:U19 I23:J23 N19:N20 C9:H9 W5:W10 P9:U9 W23:W24 V23 N9:N10 J6:J9 W15:W20 J15:J19 C19:I19 I15:I18 O1">
    <cfRule type="cellIs" priority="13" dxfId="12" operator="equal" stopIfTrue="1">
      <formula>0</formula>
    </cfRule>
  </conditionalFormatting>
  <conditionalFormatting sqref="K17">
    <cfRule type="expression" priority="22" dxfId="20" stopIfTrue="1">
      <formula>$K$17+$M$17=6</formula>
    </cfRule>
  </conditionalFormatting>
  <conditionalFormatting sqref="K3">
    <cfRule type="cellIs" priority="8" dxfId="41" operator="equal" stopIfTrue="1">
      <formula>"MATCH RESULT"</formula>
    </cfRule>
  </conditionalFormatting>
  <conditionalFormatting sqref="D12 Q12 D22 Q22">
    <cfRule type="cellIs" priority="12" dxfId="20" operator="lessThan" stopIfTrue="1">
      <formula>0</formula>
    </cfRule>
  </conditionalFormatting>
  <conditionalFormatting sqref="H32:K32 M32:P32">
    <cfRule type="cellIs" priority="11" dxfId="35" operator="equal" stopIfTrue="1">
      <formula>"PINS UP"</formula>
    </cfRule>
  </conditionalFormatting>
  <conditionalFormatting sqref="C5:H8 P5:U8 C15:H18 P15:U18">
    <cfRule type="cellIs" priority="29" dxfId="42" operator="lessThanOrEqual" stopIfTrue="1">
      <formula>4</formula>
    </cfRule>
    <cfRule type="cellIs" priority="30" dxfId="33" operator="equal" stopIfTrue="1">
      <formula>9</formula>
    </cfRule>
    <cfRule type="cellIs" priority="31" dxfId="43" operator="greaterThan" stopIfTrue="1">
      <formula>9</formula>
    </cfRule>
  </conditionalFormatting>
  <hyperlinks>
    <hyperlink ref="J29:N30" location="'Scoreboard Data'!C5" display="Go Back to Data"/>
  </hyperlinks>
  <printOptions/>
  <pageMargins left="0.3937007874015748" right="0.3937007874015748" top="0.5905511811023623" bottom="0.5905511811023623" header="0.5118110236220472" footer="0.5118110236220472"/>
  <pageSetup horizontalDpi="525" verticalDpi="525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rgb="FF66FF33"/>
    <pageSetUpPr fitToPage="1"/>
  </sheetPr>
  <dimension ref="A1:CF113"/>
  <sheetViews>
    <sheetView showGridLines="0" tabSelected="1" zoomScalePageLayoutView="0" workbookViewId="0" topLeftCell="A1">
      <selection activeCell="D1" sqref="D1:AI1"/>
    </sheetView>
  </sheetViews>
  <sheetFormatPr defaultColWidth="9.140625" defaultRowHeight="12.75"/>
  <cols>
    <col min="1" max="1" width="28.7109375" style="1" customWidth="1"/>
    <col min="2" max="2" width="5.7109375" style="1" customWidth="1"/>
    <col min="3" max="3" width="5.7109375" style="1" hidden="1" customWidth="1"/>
    <col min="4" max="4" width="5.7109375" style="3" customWidth="1"/>
    <col min="5" max="5" width="12.7109375" style="1" customWidth="1"/>
    <col min="6" max="35" width="4.140625" style="1" customWidth="1"/>
    <col min="36" max="36" width="6.7109375" style="496" hidden="1" customWidth="1"/>
    <col min="37" max="55" width="6.7109375" style="117" hidden="1" customWidth="1"/>
    <col min="56" max="56" width="6.7109375" style="117" customWidth="1"/>
    <col min="57" max="57" width="5.7109375" style="117" customWidth="1"/>
    <col min="58" max="58" width="4.7109375" style="117" customWidth="1"/>
    <col min="59" max="59" width="5.57421875" style="497" customWidth="1"/>
    <col min="60" max="64" width="9.140625" style="117" customWidth="1"/>
    <col min="65" max="16384" width="9.140625" style="1" customWidth="1"/>
  </cols>
  <sheetData>
    <row r="1" spans="1:84" ht="30" customHeight="1">
      <c r="A1" s="176" t="s">
        <v>38</v>
      </c>
      <c r="B1" s="176" t="s">
        <v>39</v>
      </c>
      <c r="C1" s="177"/>
      <c r="D1" s="621" t="s">
        <v>40</v>
      </c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  <c r="AF1" s="621"/>
      <c r="AG1" s="621"/>
      <c r="AH1" s="621"/>
      <c r="AI1" s="621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9"/>
      <c r="BG1" s="180"/>
      <c r="BH1" s="180"/>
      <c r="BI1" s="180"/>
      <c r="BJ1" s="180"/>
      <c r="BK1" s="179"/>
      <c r="BL1" s="179"/>
      <c r="BM1" s="179"/>
      <c r="BN1" s="179"/>
      <c r="BO1" s="179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5"/>
      <c r="CB1" s="4"/>
      <c r="CC1" s="5"/>
      <c r="CD1" s="4"/>
      <c r="CE1" s="4"/>
      <c r="CF1" s="181"/>
    </row>
    <row r="2" spans="1:84" ht="24.75" customHeight="1">
      <c r="A2" s="176" t="s">
        <v>41</v>
      </c>
      <c r="B2" s="176" t="s">
        <v>39</v>
      </c>
      <c r="C2" s="177"/>
      <c r="D2" s="622" t="s">
        <v>111</v>
      </c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I2" s="622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9"/>
      <c r="BG2" s="180"/>
      <c r="BH2" s="180"/>
      <c r="BI2" s="180"/>
      <c r="BJ2" s="180"/>
      <c r="BK2" s="179"/>
      <c r="BL2" s="179"/>
      <c r="BM2" s="182"/>
      <c r="BN2" s="183"/>
      <c r="BO2" s="183"/>
      <c r="BP2" s="184"/>
      <c r="BQ2" s="185"/>
      <c r="BR2" s="185"/>
      <c r="BS2" s="4"/>
      <c r="BT2" s="4"/>
      <c r="BU2" s="4"/>
      <c r="BV2" s="4"/>
      <c r="BW2" s="4"/>
      <c r="BX2" s="4"/>
      <c r="BY2" s="4"/>
      <c r="BZ2" s="4"/>
      <c r="CA2" s="5"/>
      <c r="CB2" s="4"/>
      <c r="CC2" s="5"/>
      <c r="CD2" s="4"/>
      <c r="CE2" s="4"/>
      <c r="CF2" s="181"/>
    </row>
    <row r="3" spans="1:84" s="201" customFormat="1" ht="31.5" customHeight="1" thickBot="1">
      <c r="A3" s="186"/>
      <c r="B3" s="187"/>
      <c r="C3" s="188"/>
      <c r="D3" s="189"/>
      <c r="E3" s="190"/>
      <c r="F3" s="190"/>
      <c r="G3" s="191"/>
      <c r="H3" s="191"/>
      <c r="I3" s="191"/>
      <c r="J3" s="191"/>
      <c r="K3" s="192"/>
      <c r="L3" s="193"/>
      <c r="M3" s="193"/>
      <c r="N3" s="193"/>
      <c r="O3" s="193"/>
      <c r="P3" s="193"/>
      <c r="Q3" s="193"/>
      <c r="R3" s="194"/>
      <c r="S3" s="194"/>
      <c r="T3" s="191"/>
      <c r="U3" s="191"/>
      <c r="V3" s="191"/>
      <c r="W3" s="191"/>
      <c r="X3" s="191"/>
      <c r="Y3" s="191"/>
      <c r="Z3" s="191"/>
      <c r="AA3" s="190"/>
      <c r="AB3" s="190"/>
      <c r="AC3" s="190"/>
      <c r="AD3" s="190"/>
      <c r="AE3" s="190"/>
      <c r="AF3" s="190"/>
      <c r="AG3" s="190"/>
      <c r="AH3" s="190"/>
      <c r="AI3" s="190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95" t="s">
        <v>42</v>
      </c>
      <c r="BG3" s="196"/>
      <c r="BH3" s="196"/>
      <c r="BI3" s="196"/>
      <c r="BJ3" s="196"/>
      <c r="BK3" s="196"/>
      <c r="BL3" s="196"/>
      <c r="BM3" s="182"/>
      <c r="BN3" s="197"/>
      <c r="BO3" s="197"/>
      <c r="BP3" s="198"/>
      <c r="BQ3" s="199"/>
      <c r="BR3" s="199"/>
      <c r="BS3" s="191"/>
      <c r="BT3" s="191"/>
      <c r="BU3" s="191"/>
      <c r="BV3" s="191"/>
      <c r="BW3" s="191"/>
      <c r="BX3" s="191"/>
      <c r="BY3" s="191"/>
      <c r="BZ3" s="200"/>
      <c r="CA3" s="5"/>
      <c r="CB3" s="191"/>
      <c r="CC3" s="5"/>
      <c r="CD3" s="191"/>
      <c r="CE3" s="191"/>
      <c r="CF3" s="200"/>
    </row>
    <row r="4" spans="1:84" s="201" customFormat="1" ht="21.75" customHeight="1">
      <c r="A4" s="202"/>
      <c r="B4" s="203" t="s">
        <v>43</v>
      </c>
      <c r="C4" s="204"/>
      <c r="D4" s="623" t="s">
        <v>44</v>
      </c>
      <c r="E4" s="624"/>
      <c r="F4" s="624"/>
      <c r="G4" s="624"/>
      <c r="H4" s="624"/>
      <c r="I4" s="624"/>
      <c r="J4" s="624"/>
      <c r="K4" s="624"/>
      <c r="L4" s="205"/>
      <c r="M4" s="625" t="s">
        <v>45</v>
      </c>
      <c r="N4" s="625"/>
      <c r="O4" s="206"/>
      <c r="P4" s="207"/>
      <c r="Q4" s="208"/>
      <c r="R4" s="208"/>
      <c r="S4" s="208"/>
      <c r="T4" s="626" t="s">
        <v>46</v>
      </c>
      <c r="U4" s="627"/>
      <c r="V4" s="627"/>
      <c r="W4" s="627"/>
      <c r="X4" s="627"/>
      <c r="Y4" s="627"/>
      <c r="Z4" s="630" t="str">
        <f>E6</f>
        <v>Dick</v>
      </c>
      <c r="AA4" s="630"/>
      <c r="AB4" s="630"/>
      <c r="AC4" s="630"/>
      <c r="AD4" s="630"/>
      <c r="AE4" s="631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209"/>
      <c r="BG4" s="210"/>
      <c r="BH4" s="210"/>
      <c r="BI4" s="210"/>
      <c r="BJ4" s="210"/>
      <c r="BK4" s="210"/>
      <c r="BL4" s="187"/>
      <c r="BM4" s="187"/>
      <c r="BN4" s="187"/>
      <c r="BO4" s="187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191"/>
      <c r="CB4" s="191"/>
      <c r="CC4" s="191"/>
      <c r="CD4" s="191"/>
      <c r="CE4" s="191"/>
      <c r="CF4" s="200"/>
    </row>
    <row r="5" spans="1:84" ht="21.75" customHeight="1" thickBot="1">
      <c r="A5" s="202"/>
      <c r="B5" s="203" t="s">
        <v>43</v>
      </c>
      <c r="C5" s="177"/>
      <c r="D5" s="211"/>
      <c r="E5" s="212" t="s">
        <v>47</v>
      </c>
      <c r="F5" s="634" t="s">
        <v>48</v>
      </c>
      <c r="G5" s="634"/>
      <c r="H5" s="634" t="s">
        <v>49</v>
      </c>
      <c r="I5" s="634"/>
      <c r="J5" s="634" t="s">
        <v>50</v>
      </c>
      <c r="K5" s="634"/>
      <c r="L5" s="213"/>
      <c r="M5" s="214" t="s">
        <v>51</v>
      </c>
      <c r="N5" s="215" t="s">
        <v>52</v>
      </c>
      <c r="O5" s="216"/>
      <c r="P5" s="217"/>
      <c r="Q5" s="218"/>
      <c r="R5" s="219"/>
      <c r="S5" s="219"/>
      <c r="T5" s="628"/>
      <c r="U5" s="629"/>
      <c r="V5" s="629"/>
      <c r="W5" s="629"/>
      <c r="X5" s="629"/>
      <c r="Y5" s="629"/>
      <c r="Z5" s="632"/>
      <c r="AA5" s="632"/>
      <c r="AB5" s="632"/>
      <c r="AC5" s="632"/>
      <c r="AD5" s="632"/>
      <c r="AE5" s="633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220"/>
      <c r="BG5" s="210"/>
      <c r="BH5" s="210"/>
      <c r="BI5" s="210"/>
      <c r="BJ5" s="210"/>
      <c r="BK5" s="210"/>
      <c r="BL5" s="179"/>
      <c r="BM5" s="179"/>
      <c r="BN5" s="179"/>
      <c r="BO5" s="179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5"/>
      <c r="CB5" s="4"/>
      <c r="CC5" s="5"/>
      <c r="CD5" s="4"/>
      <c r="CE5" s="4"/>
      <c r="CF5" s="181"/>
    </row>
    <row r="6" spans="1:84" ht="21.75" customHeight="1">
      <c r="A6" s="202"/>
      <c r="B6" s="203" t="s">
        <v>43</v>
      </c>
      <c r="C6" s="177"/>
      <c r="D6" s="221">
        <f aca="true" t="shared" si="0" ref="D6:F17">AK22</f>
        <v>1</v>
      </c>
      <c r="E6" s="222" t="str">
        <f t="shared" si="0"/>
        <v>Dick</v>
      </c>
      <c r="F6" s="619">
        <f t="shared" si="0"/>
        <v>0</v>
      </c>
      <c r="G6" s="619"/>
      <c r="H6" s="619">
        <f aca="true" t="shared" si="1" ref="H6:H15">AN22</f>
        <v>0</v>
      </c>
      <c r="I6" s="619"/>
      <c r="J6" s="620">
        <f aca="true" t="shared" si="2" ref="J6:J15">AO22</f>
        <v>0</v>
      </c>
      <c r="K6" s="620"/>
      <c r="L6" s="223"/>
      <c r="M6" s="224">
        <f aca="true" t="shared" si="3" ref="M6:N15">BA22</f>
        <v>0</v>
      </c>
      <c r="N6" s="225">
        <f t="shared" si="3"/>
        <v>0</v>
      </c>
      <c r="O6" s="226"/>
      <c r="P6" s="89"/>
      <c r="Q6" s="227"/>
      <c r="R6" s="228"/>
      <c r="S6" s="228"/>
      <c r="T6" s="229"/>
      <c r="U6" s="229"/>
      <c r="V6" s="230"/>
      <c r="AC6" s="22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231" t="s">
        <v>116</v>
      </c>
      <c r="BG6" s="179"/>
      <c r="BH6" s="179"/>
      <c r="BI6" s="179"/>
      <c r="BJ6" s="179"/>
      <c r="BK6" s="179"/>
      <c r="BL6" s="179"/>
      <c r="BM6" s="179"/>
      <c r="BN6" s="179"/>
      <c r="BO6" s="179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5"/>
      <c r="CB6" s="4"/>
      <c r="CC6" s="5"/>
      <c r="CD6" s="4"/>
      <c r="CE6" s="4"/>
      <c r="CF6" s="181"/>
    </row>
    <row r="7" spans="1:84" ht="21.75" customHeight="1">
      <c r="A7" s="202"/>
      <c r="B7" s="203" t="s">
        <v>43</v>
      </c>
      <c r="C7" s="177"/>
      <c r="D7" s="232">
        <f t="shared" si="0"/>
        <v>2</v>
      </c>
      <c r="E7" s="233" t="str">
        <f t="shared" si="0"/>
        <v>Shirley</v>
      </c>
      <c r="F7" s="615">
        <f t="shared" si="0"/>
        <v>0</v>
      </c>
      <c r="G7" s="615"/>
      <c r="H7" s="615">
        <f t="shared" si="1"/>
        <v>0</v>
      </c>
      <c r="I7" s="615"/>
      <c r="J7" s="616">
        <f t="shared" si="2"/>
        <v>0</v>
      </c>
      <c r="K7" s="616"/>
      <c r="L7" s="234"/>
      <c r="M7" s="235">
        <f t="shared" si="3"/>
        <v>0</v>
      </c>
      <c r="N7" s="236">
        <f t="shared" si="3"/>
        <v>0</v>
      </c>
      <c r="O7" s="237"/>
      <c r="P7" s="89"/>
      <c r="Q7" s="227"/>
      <c r="R7" s="228"/>
      <c r="S7" s="228"/>
      <c r="T7" s="229"/>
      <c r="U7" s="229"/>
      <c r="V7" s="230"/>
      <c r="AD7" s="229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238" t="s">
        <v>117</v>
      </c>
      <c r="BG7" s="179"/>
      <c r="BH7" s="179"/>
      <c r="BI7" s="179"/>
      <c r="BJ7" s="179"/>
      <c r="BK7" s="179"/>
      <c r="BL7" s="179"/>
      <c r="BM7" s="179"/>
      <c r="BN7" s="179"/>
      <c r="BO7" s="179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5"/>
      <c r="CB7" s="4"/>
      <c r="CC7" s="5"/>
      <c r="CD7" s="4"/>
      <c r="CE7" s="4"/>
      <c r="CF7" s="181"/>
    </row>
    <row r="8" spans="1:84" ht="21.75" customHeight="1">
      <c r="A8" s="202"/>
      <c r="B8" s="203" t="s">
        <v>43</v>
      </c>
      <c r="C8" s="177"/>
      <c r="D8" s="232">
        <f t="shared" si="0"/>
        <v>3</v>
      </c>
      <c r="E8" s="233" t="str">
        <f t="shared" si="0"/>
        <v>Jane</v>
      </c>
      <c r="F8" s="615">
        <f t="shared" si="0"/>
        <v>0</v>
      </c>
      <c r="G8" s="615"/>
      <c r="H8" s="615">
        <f t="shared" si="1"/>
        <v>0</v>
      </c>
      <c r="I8" s="615"/>
      <c r="J8" s="616">
        <f t="shared" si="2"/>
        <v>0</v>
      </c>
      <c r="K8" s="616"/>
      <c r="L8" s="234"/>
      <c r="M8" s="235">
        <f t="shared" si="3"/>
        <v>0</v>
      </c>
      <c r="N8" s="236">
        <f t="shared" si="3"/>
        <v>0</v>
      </c>
      <c r="O8" s="237"/>
      <c r="P8" s="89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209" t="s">
        <v>53</v>
      </c>
      <c r="BG8" s="179"/>
      <c r="BH8" s="179"/>
      <c r="BI8" s="179"/>
      <c r="BJ8" s="179"/>
      <c r="BK8" s="179"/>
      <c r="BL8" s="179"/>
      <c r="BM8" s="179"/>
      <c r="BN8" s="179"/>
      <c r="BO8" s="179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5"/>
      <c r="CB8" s="4"/>
      <c r="CC8" s="5"/>
      <c r="CD8" s="4"/>
      <c r="CE8" s="4"/>
      <c r="CF8" s="181"/>
    </row>
    <row r="9" spans="1:84" ht="21.75" customHeight="1">
      <c r="A9" s="202"/>
      <c r="B9" s="203" t="s">
        <v>43</v>
      </c>
      <c r="C9" s="177"/>
      <c r="D9" s="232">
        <f t="shared" si="0"/>
        <v>4</v>
      </c>
      <c r="E9" s="233" t="str">
        <f t="shared" si="0"/>
        <v>George</v>
      </c>
      <c r="F9" s="615">
        <f t="shared" si="0"/>
        <v>0</v>
      </c>
      <c r="G9" s="615"/>
      <c r="H9" s="615">
        <f t="shared" si="1"/>
        <v>0</v>
      </c>
      <c r="I9" s="615"/>
      <c r="J9" s="616">
        <f t="shared" si="2"/>
        <v>0</v>
      </c>
      <c r="K9" s="616"/>
      <c r="L9" s="234"/>
      <c r="M9" s="235">
        <f t="shared" si="3"/>
        <v>0</v>
      </c>
      <c r="N9" s="236">
        <f t="shared" si="3"/>
        <v>0</v>
      </c>
      <c r="O9" s="237"/>
      <c r="P9" s="89"/>
      <c r="AI9" s="227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209" t="s">
        <v>54</v>
      </c>
      <c r="BG9" s="179"/>
      <c r="BH9" s="179"/>
      <c r="BI9" s="179"/>
      <c r="BJ9" s="179"/>
      <c r="BK9" s="179"/>
      <c r="BL9" s="179"/>
      <c r="BM9" s="179"/>
      <c r="BN9" s="179"/>
      <c r="BO9" s="179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5"/>
      <c r="CB9" s="4"/>
      <c r="CC9" s="5"/>
      <c r="CD9" s="4"/>
      <c r="CE9" s="4"/>
      <c r="CF9" s="181"/>
    </row>
    <row r="10" spans="1:84" ht="21.75" customHeight="1">
      <c r="A10" s="202"/>
      <c r="B10" s="203" t="s">
        <v>43</v>
      </c>
      <c r="C10" s="177"/>
      <c r="D10" s="232">
        <f t="shared" si="0"/>
        <v>5</v>
      </c>
      <c r="E10" s="233" t="str">
        <f t="shared" si="0"/>
        <v>Harry</v>
      </c>
      <c r="F10" s="615">
        <f t="shared" si="0"/>
        <v>0</v>
      </c>
      <c r="G10" s="615"/>
      <c r="H10" s="615">
        <f t="shared" si="1"/>
        <v>0</v>
      </c>
      <c r="I10" s="615"/>
      <c r="J10" s="616">
        <f t="shared" si="2"/>
        <v>0</v>
      </c>
      <c r="K10" s="616"/>
      <c r="L10" s="234"/>
      <c r="M10" s="235">
        <f t="shared" si="3"/>
        <v>0</v>
      </c>
      <c r="N10" s="236">
        <f t="shared" si="3"/>
        <v>0</v>
      </c>
      <c r="O10" s="237"/>
      <c r="P10" s="89"/>
      <c r="Y10" s="239"/>
      <c r="Z10" s="239"/>
      <c r="AA10" s="239"/>
      <c r="AB10" s="239"/>
      <c r="AI10" s="227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209" t="s">
        <v>112</v>
      </c>
      <c r="BG10" s="179"/>
      <c r="BH10" s="179"/>
      <c r="BI10" s="179"/>
      <c r="BJ10" s="179"/>
      <c r="BK10" s="179"/>
      <c r="BL10" s="179"/>
      <c r="BM10" s="179"/>
      <c r="BN10" s="179"/>
      <c r="BO10" s="179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5"/>
      <c r="CB10" s="4"/>
      <c r="CC10" s="5"/>
      <c r="CD10" s="4"/>
      <c r="CE10" s="4"/>
      <c r="CF10" s="181"/>
    </row>
    <row r="11" spans="1:84" ht="21.75" customHeight="1">
      <c r="A11" s="202"/>
      <c r="B11" s="203" t="s">
        <v>43</v>
      </c>
      <c r="C11" s="177"/>
      <c r="D11" s="232">
        <f t="shared" si="0"/>
        <v>6</v>
      </c>
      <c r="E11" s="233" t="str">
        <f t="shared" si="0"/>
        <v>Tom</v>
      </c>
      <c r="F11" s="615">
        <f t="shared" si="0"/>
        <v>0</v>
      </c>
      <c r="G11" s="615"/>
      <c r="H11" s="615">
        <f t="shared" si="1"/>
        <v>0</v>
      </c>
      <c r="I11" s="615"/>
      <c r="J11" s="616">
        <f t="shared" si="2"/>
        <v>0</v>
      </c>
      <c r="K11" s="616"/>
      <c r="L11" s="234"/>
      <c r="M11" s="235">
        <f t="shared" si="3"/>
        <v>0</v>
      </c>
      <c r="N11" s="236">
        <f t="shared" si="3"/>
        <v>0</v>
      </c>
      <c r="O11" s="237"/>
      <c r="P11" s="89"/>
      <c r="Q11" s="227"/>
      <c r="S11" s="240"/>
      <c r="T11" s="241"/>
      <c r="U11" s="241"/>
      <c r="V11" s="241"/>
      <c r="W11" s="241"/>
      <c r="X11" s="241"/>
      <c r="Y11" s="241"/>
      <c r="AA11" s="241"/>
      <c r="AB11" s="241"/>
      <c r="AC11" s="242"/>
      <c r="AD11" s="15"/>
      <c r="AE11" s="15"/>
      <c r="AF11" s="15"/>
      <c r="AI11" s="227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209" t="s">
        <v>55</v>
      </c>
      <c r="BG11" s="179"/>
      <c r="BH11" s="179"/>
      <c r="BI11" s="179"/>
      <c r="BJ11" s="179"/>
      <c r="BK11" s="179"/>
      <c r="BL11" s="179"/>
      <c r="BM11" s="179"/>
      <c r="BN11" s="179"/>
      <c r="BO11" s="179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5"/>
      <c r="CB11" s="4"/>
      <c r="CC11" s="5"/>
      <c r="CD11" s="4"/>
      <c r="CE11" s="4"/>
      <c r="CF11" s="181"/>
    </row>
    <row r="12" spans="1:84" ht="21.75" customHeight="1">
      <c r="A12" s="202"/>
      <c r="B12" s="203" t="s">
        <v>43</v>
      </c>
      <c r="C12" s="177"/>
      <c r="D12" s="232">
        <f t="shared" si="0"/>
        <v>7</v>
      </c>
      <c r="E12" s="233" t="str">
        <f t="shared" si="0"/>
        <v>James</v>
      </c>
      <c r="F12" s="615">
        <f t="shared" si="0"/>
        <v>0</v>
      </c>
      <c r="G12" s="615"/>
      <c r="H12" s="615">
        <f t="shared" si="1"/>
        <v>0</v>
      </c>
      <c r="I12" s="615"/>
      <c r="J12" s="616">
        <f t="shared" si="2"/>
        <v>0</v>
      </c>
      <c r="K12" s="616"/>
      <c r="L12" s="234"/>
      <c r="M12" s="235">
        <f t="shared" si="3"/>
        <v>0</v>
      </c>
      <c r="N12" s="236">
        <f t="shared" si="3"/>
        <v>0</v>
      </c>
      <c r="O12" s="237"/>
      <c r="P12" s="89"/>
      <c r="Q12" s="227"/>
      <c r="R12" s="228"/>
      <c r="S12" s="228"/>
      <c r="T12" s="229"/>
      <c r="U12" s="229"/>
      <c r="V12" s="230"/>
      <c r="Y12" s="243"/>
      <c r="Z12" s="243"/>
      <c r="AA12" s="243"/>
      <c r="AB12" s="243"/>
      <c r="AI12" s="227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209" t="s">
        <v>56</v>
      </c>
      <c r="BG12" s="179"/>
      <c r="BH12" s="179"/>
      <c r="BI12" s="179"/>
      <c r="BJ12" s="179"/>
      <c r="BK12" s="179"/>
      <c r="BL12" s="179"/>
      <c r="BM12" s="179"/>
      <c r="BN12" s="179"/>
      <c r="BO12" s="179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5"/>
      <c r="CB12" s="4"/>
      <c r="CC12" s="5"/>
      <c r="CD12" s="4"/>
      <c r="CE12" s="4"/>
      <c r="CF12" s="181"/>
    </row>
    <row r="13" spans="1:84" ht="21.75" customHeight="1">
      <c r="A13" s="202"/>
      <c r="B13" s="203" t="s">
        <v>43</v>
      </c>
      <c r="C13" s="177"/>
      <c r="D13" s="232">
        <f t="shared" si="0"/>
        <v>8</v>
      </c>
      <c r="E13" s="233" t="str">
        <f t="shared" si="0"/>
        <v>Paul</v>
      </c>
      <c r="F13" s="615">
        <f t="shared" si="0"/>
        <v>0</v>
      </c>
      <c r="G13" s="615"/>
      <c r="H13" s="615">
        <f t="shared" si="1"/>
        <v>0</v>
      </c>
      <c r="I13" s="615"/>
      <c r="J13" s="616">
        <f t="shared" si="2"/>
        <v>0</v>
      </c>
      <c r="K13" s="616"/>
      <c r="L13" s="234"/>
      <c r="M13" s="235">
        <f t="shared" si="3"/>
        <v>0</v>
      </c>
      <c r="N13" s="236">
        <f t="shared" si="3"/>
        <v>0</v>
      </c>
      <c r="O13" s="237"/>
      <c r="P13" s="89"/>
      <c r="Q13" s="227"/>
      <c r="R13" s="228"/>
      <c r="S13" s="228"/>
      <c r="T13" s="229"/>
      <c r="U13" s="229"/>
      <c r="V13" s="230"/>
      <c r="W13" s="227"/>
      <c r="X13" s="243"/>
      <c r="Y13" s="243"/>
      <c r="Z13" s="243"/>
      <c r="AA13" s="243"/>
      <c r="AB13" s="243"/>
      <c r="AD13" s="229"/>
      <c r="AE13" s="229"/>
      <c r="AF13" s="230"/>
      <c r="AG13" s="227"/>
      <c r="AH13" s="227"/>
      <c r="AI13" s="227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209" t="s">
        <v>57</v>
      </c>
      <c r="BG13" s="179"/>
      <c r="BH13" s="179"/>
      <c r="BI13" s="179"/>
      <c r="BJ13" s="179"/>
      <c r="BK13" s="179"/>
      <c r="BL13" s="179"/>
      <c r="BM13" s="179"/>
      <c r="BN13" s="179"/>
      <c r="BO13" s="179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5"/>
      <c r="CB13" s="4"/>
      <c r="CC13" s="5"/>
      <c r="CD13" s="4"/>
      <c r="CE13" s="4"/>
      <c r="CF13" s="181"/>
    </row>
    <row r="14" spans="1:84" ht="21.75" customHeight="1">
      <c r="A14" s="202"/>
      <c r="B14" s="203" t="s">
        <v>43</v>
      </c>
      <c r="C14" s="177"/>
      <c r="D14" s="232">
        <f t="shared" si="0"/>
        <v>9</v>
      </c>
      <c r="E14" s="233" t="str">
        <f t="shared" si="0"/>
        <v>Alan</v>
      </c>
      <c r="F14" s="615">
        <f t="shared" si="0"/>
        <v>0</v>
      </c>
      <c r="G14" s="615"/>
      <c r="H14" s="615">
        <f t="shared" si="1"/>
        <v>0</v>
      </c>
      <c r="I14" s="615"/>
      <c r="J14" s="616">
        <f t="shared" si="2"/>
        <v>0</v>
      </c>
      <c r="K14" s="616"/>
      <c r="L14" s="234"/>
      <c r="M14" s="235">
        <f t="shared" si="3"/>
        <v>0</v>
      </c>
      <c r="N14" s="236">
        <f t="shared" si="3"/>
        <v>0</v>
      </c>
      <c r="O14" s="237"/>
      <c r="P14" s="89"/>
      <c r="Q14" s="227"/>
      <c r="R14" s="244"/>
      <c r="S14" s="245"/>
      <c r="T14" s="246" t="s">
        <v>58</v>
      </c>
      <c r="U14" s="245"/>
      <c r="V14" s="247"/>
      <c r="X14" s="248"/>
      <c r="Y14" s="249"/>
      <c r="Z14" s="250" t="s">
        <v>59</v>
      </c>
      <c r="AA14" s="249"/>
      <c r="AB14" s="251"/>
      <c r="AD14" s="252"/>
      <c r="AE14" s="253"/>
      <c r="AF14" s="254" t="s">
        <v>60</v>
      </c>
      <c r="AG14" s="253"/>
      <c r="AH14" s="255"/>
      <c r="AI14" s="227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209" t="s">
        <v>61</v>
      </c>
      <c r="BG14" s="179"/>
      <c r="BH14" s="179"/>
      <c r="BI14" s="179"/>
      <c r="BJ14" s="179"/>
      <c r="BK14" s="179"/>
      <c r="BL14" s="179"/>
      <c r="BM14" s="179"/>
      <c r="BN14" s="179"/>
      <c r="BO14" s="179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5"/>
      <c r="CB14" s="4"/>
      <c r="CC14" s="5"/>
      <c r="CD14" s="4"/>
      <c r="CE14" s="4"/>
      <c r="CF14" s="181"/>
    </row>
    <row r="15" spans="1:84" ht="21.75" customHeight="1">
      <c r="A15" s="202"/>
      <c r="B15" s="203" t="s">
        <v>43</v>
      </c>
      <c r="C15" s="177"/>
      <c r="D15" s="232">
        <f t="shared" si="0"/>
        <v>10</v>
      </c>
      <c r="E15" s="233" t="str">
        <f t="shared" si="0"/>
        <v>Steve  </v>
      </c>
      <c r="F15" s="615">
        <f t="shared" si="0"/>
        <v>0</v>
      </c>
      <c r="G15" s="615"/>
      <c r="H15" s="615">
        <f t="shared" si="1"/>
        <v>0</v>
      </c>
      <c r="I15" s="615"/>
      <c r="J15" s="616">
        <f t="shared" si="2"/>
        <v>0</v>
      </c>
      <c r="K15" s="616"/>
      <c r="L15" s="234"/>
      <c r="M15" s="235">
        <f t="shared" si="3"/>
        <v>0</v>
      </c>
      <c r="N15" s="236">
        <f t="shared" si="3"/>
        <v>0</v>
      </c>
      <c r="O15" s="237"/>
      <c r="P15" s="89"/>
      <c r="Q15" s="227"/>
      <c r="R15" s="256" t="s">
        <v>48</v>
      </c>
      <c r="S15" s="257" t="s">
        <v>62</v>
      </c>
      <c r="T15" s="258" t="s">
        <v>63</v>
      </c>
      <c r="U15" s="259" t="s">
        <v>64</v>
      </c>
      <c r="V15" s="260" t="s">
        <v>65</v>
      </c>
      <c r="W15" s="227"/>
      <c r="X15" s="256" t="s">
        <v>48</v>
      </c>
      <c r="Y15" s="257" t="s">
        <v>62</v>
      </c>
      <c r="Z15" s="258" t="s">
        <v>63</v>
      </c>
      <c r="AA15" s="259" t="s">
        <v>64</v>
      </c>
      <c r="AB15" s="260" t="s">
        <v>65</v>
      </c>
      <c r="AD15" s="256" t="s">
        <v>48</v>
      </c>
      <c r="AE15" s="257" t="s">
        <v>62</v>
      </c>
      <c r="AF15" s="258" t="s">
        <v>63</v>
      </c>
      <c r="AG15" s="259" t="s">
        <v>64</v>
      </c>
      <c r="AH15" s="260" t="s">
        <v>65</v>
      </c>
      <c r="AI15" s="227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209" t="s">
        <v>66</v>
      </c>
      <c r="BG15" s="179"/>
      <c r="BH15" s="179"/>
      <c r="BI15" s="179"/>
      <c r="BJ15" s="179"/>
      <c r="BK15" s="179"/>
      <c r="BL15" s="179"/>
      <c r="BM15" s="179"/>
      <c r="BN15" s="179"/>
      <c r="BO15" s="179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181"/>
      <c r="CA15" s="5"/>
      <c r="CB15" s="4"/>
      <c r="CC15" s="5"/>
      <c r="CD15" s="4"/>
      <c r="CE15" s="4"/>
      <c r="CF15" s="181"/>
    </row>
    <row r="16" spans="1:84" ht="21.75" customHeight="1">
      <c r="A16" s="202"/>
      <c r="B16" s="203" t="s">
        <v>43</v>
      </c>
      <c r="C16" s="177"/>
      <c r="D16" s="232">
        <f t="shared" si="0"/>
        <v>11</v>
      </c>
      <c r="E16" s="233">
        <f t="shared" si="0"/>
        <v>0</v>
      </c>
      <c r="F16" s="615">
        <f t="shared" si="0"/>
        <v>0</v>
      </c>
      <c r="G16" s="615"/>
      <c r="H16" s="615">
        <f>AN32</f>
        <v>0</v>
      </c>
      <c r="I16" s="615"/>
      <c r="J16" s="616">
        <f>AO32</f>
        <v>0</v>
      </c>
      <c r="K16" s="616"/>
      <c r="L16" s="234"/>
      <c r="M16" s="235">
        <f>BA32</f>
        <v>0</v>
      </c>
      <c r="N16" s="236">
        <f>BB32</f>
        <v>0</v>
      </c>
      <c r="O16" s="237"/>
      <c r="P16" s="89"/>
      <c r="Q16" s="227"/>
      <c r="R16" s="261">
        <f>C51</f>
        <v>0</v>
      </c>
      <c r="S16" s="262">
        <f>AL45+AL46</f>
        <v>0</v>
      </c>
      <c r="T16" s="263">
        <f>AN45+AN46</f>
        <v>0</v>
      </c>
      <c r="U16" s="264">
        <f>AP45+AP46</f>
        <v>0</v>
      </c>
      <c r="V16" s="265">
        <f>AK51</f>
        <v>0</v>
      </c>
      <c r="W16" s="242"/>
      <c r="X16" s="261">
        <f>AL45+AN45+AP45</f>
        <v>0</v>
      </c>
      <c r="Y16" s="262">
        <f>AL45</f>
        <v>0</v>
      </c>
      <c r="Z16" s="263">
        <f>AN45</f>
        <v>0</v>
      </c>
      <c r="AA16" s="264">
        <f>AP45</f>
        <v>0</v>
      </c>
      <c r="AB16" s="265">
        <f>AN51</f>
        <v>0</v>
      </c>
      <c r="AC16" s="266"/>
      <c r="AD16" s="261">
        <f>AL46+AN46+AP46</f>
        <v>0</v>
      </c>
      <c r="AE16" s="262">
        <f>AL46</f>
        <v>0</v>
      </c>
      <c r="AF16" s="263">
        <f>AN46</f>
        <v>0</v>
      </c>
      <c r="AG16" s="264">
        <f>AP46</f>
        <v>0</v>
      </c>
      <c r="AH16" s="265">
        <f>AP51</f>
        <v>0</v>
      </c>
      <c r="AI16" s="227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209" t="s">
        <v>67</v>
      </c>
      <c r="BG16" s="179"/>
      <c r="BH16" s="179"/>
      <c r="BI16" s="179"/>
      <c r="BJ16" s="179"/>
      <c r="BK16" s="179"/>
      <c r="BL16" s="179"/>
      <c r="BM16" s="179"/>
      <c r="BN16" s="179"/>
      <c r="BO16" s="179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181"/>
      <c r="CA16" s="5"/>
      <c r="CB16" s="4"/>
      <c r="CC16" s="5"/>
      <c r="CD16" s="4"/>
      <c r="CE16" s="4"/>
      <c r="CF16" s="181"/>
    </row>
    <row r="17" spans="1:84" ht="21.75" customHeight="1">
      <c r="A17" s="202"/>
      <c r="B17" s="203" t="s">
        <v>43</v>
      </c>
      <c r="C17" s="177"/>
      <c r="D17" s="267">
        <f t="shared" si="0"/>
        <v>12</v>
      </c>
      <c r="E17" s="268">
        <f t="shared" si="0"/>
        <v>0</v>
      </c>
      <c r="F17" s="617">
        <f t="shared" si="0"/>
        <v>0</v>
      </c>
      <c r="G17" s="617"/>
      <c r="H17" s="617">
        <f>AN33</f>
        <v>0</v>
      </c>
      <c r="I17" s="617"/>
      <c r="J17" s="618">
        <f>AO33</f>
        <v>0</v>
      </c>
      <c r="K17" s="618"/>
      <c r="L17" s="269"/>
      <c r="M17" s="270">
        <f>BA33</f>
        <v>0</v>
      </c>
      <c r="N17" s="271">
        <f>BB33</f>
        <v>0</v>
      </c>
      <c r="O17" s="272"/>
      <c r="P17" s="230"/>
      <c r="Q17" s="227"/>
      <c r="R17" s="611">
        <f>MAX(R6:S13)</f>
        <v>0</v>
      </c>
      <c r="S17" s="611"/>
      <c r="T17" s="612">
        <f>MAX(T6:U13)</f>
        <v>0</v>
      </c>
      <c r="U17" s="612"/>
      <c r="V17" s="4"/>
      <c r="W17" s="273">
        <f>MAX(W6:W13)</f>
        <v>0</v>
      </c>
      <c r="X17" s="273">
        <f>MIN(X8:X13)</f>
        <v>0</v>
      </c>
      <c r="Y17" s="274"/>
      <c r="Z17" s="4"/>
      <c r="AA17" s="273">
        <f>MAX(AA8:AA13)</f>
        <v>0</v>
      </c>
      <c r="AB17" s="611">
        <f>MAX(AB6:AC13)</f>
        <v>0</v>
      </c>
      <c r="AC17" s="611"/>
      <c r="AD17" s="612">
        <f>MAX(AD6:AE13)</f>
        <v>0</v>
      </c>
      <c r="AE17" s="612"/>
      <c r="AF17" s="4"/>
      <c r="AG17" s="273">
        <f>MAX(AG6:AG13)</f>
        <v>0</v>
      </c>
      <c r="AH17" s="273">
        <f>MIN(AH6:AH13)</f>
        <v>0</v>
      </c>
      <c r="AI17" s="227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275" t="s">
        <v>118</v>
      </c>
      <c r="BG17" s="179"/>
      <c r="BH17" s="179"/>
      <c r="BI17" s="179"/>
      <c r="BJ17" s="179"/>
      <c r="BK17" s="179"/>
      <c r="BL17" s="179"/>
      <c r="BM17" s="179"/>
      <c r="BN17" s="179"/>
      <c r="BO17" s="179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181"/>
      <c r="CA17" s="5"/>
      <c r="CB17" s="4"/>
      <c r="CC17" s="5"/>
      <c r="CD17" s="4"/>
      <c r="CE17" s="4"/>
      <c r="CF17" s="181"/>
    </row>
    <row r="18" spans="1:84" ht="21.75" customHeight="1">
      <c r="A18" s="276"/>
      <c r="B18" s="277"/>
      <c r="C18" s="177"/>
      <c r="D18" s="189"/>
      <c r="E18" s="278"/>
      <c r="F18" s="613">
        <f>MAX(F6:G17)</f>
        <v>0</v>
      </c>
      <c r="G18" s="613"/>
      <c r="H18" s="613">
        <f>MAX(H6:I17)</f>
        <v>0</v>
      </c>
      <c r="I18" s="613"/>
      <c r="J18" s="614">
        <f>MAX(J6:K17)</f>
        <v>0</v>
      </c>
      <c r="K18" s="614"/>
      <c r="L18" s="4"/>
      <c r="M18" s="273">
        <f>MAX(M6:M17)</f>
        <v>0</v>
      </c>
      <c r="N18" s="273">
        <f>MIN(N6:N17)</f>
        <v>0</v>
      </c>
      <c r="O18" s="4"/>
      <c r="P18" s="4"/>
      <c r="Q18" s="273">
        <f>MAX(Q6:Q14)</f>
        <v>0</v>
      </c>
      <c r="AI18" s="5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275" t="s">
        <v>68</v>
      </c>
      <c r="BG18" s="179"/>
      <c r="BH18" s="179"/>
      <c r="BI18" s="179"/>
      <c r="BJ18" s="179"/>
      <c r="BK18" s="179"/>
      <c r="BL18" s="179"/>
      <c r="BM18" s="179"/>
      <c r="BN18" s="179"/>
      <c r="BO18" s="179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5"/>
      <c r="CB18" s="4"/>
      <c r="CC18" s="5"/>
      <c r="CD18" s="4"/>
      <c r="CE18" s="4"/>
      <c r="CF18" s="181"/>
    </row>
    <row r="19" spans="1:67" ht="31.5" customHeight="1" thickBot="1">
      <c r="A19" s="276"/>
      <c r="B19" s="277"/>
      <c r="C19" s="177"/>
      <c r="D19" s="279" t="s">
        <v>69</v>
      </c>
      <c r="AJ19" s="280"/>
      <c r="AK19" s="280"/>
      <c r="AL19" s="280"/>
      <c r="AM19" s="280"/>
      <c r="AN19" s="280"/>
      <c r="AO19" s="280"/>
      <c r="AP19" s="280"/>
      <c r="AQ19" s="280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9"/>
      <c r="BG19" s="281"/>
      <c r="BH19" s="179"/>
      <c r="BI19" s="179"/>
      <c r="BJ19" s="179"/>
      <c r="BK19" s="179"/>
      <c r="BL19" s="179"/>
      <c r="BM19" s="179"/>
      <c r="BN19" s="179"/>
      <c r="BO19" s="179"/>
    </row>
    <row r="20" spans="1:67" ht="21.75" customHeight="1">
      <c r="A20" s="607" t="s">
        <v>70</v>
      </c>
      <c r="B20" s="203" t="s">
        <v>43</v>
      </c>
      <c r="C20" s="177"/>
      <c r="D20" s="608" t="s">
        <v>71</v>
      </c>
      <c r="E20" s="609"/>
      <c r="F20" s="282">
        <v>1</v>
      </c>
      <c r="G20" s="283">
        <v>2</v>
      </c>
      <c r="H20" s="283">
        <v>3</v>
      </c>
      <c r="I20" s="283">
        <v>4</v>
      </c>
      <c r="J20" s="283">
        <v>5</v>
      </c>
      <c r="K20" s="283">
        <v>6</v>
      </c>
      <c r="L20" s="283">
        <v>7</v>
      </c>
      <c r="M20" s="283">
        <v>8</v>
      </c>
      <c r="N20" s="283">
        <v>9</v>
      </c>
      <c r="O20" s="283">
        <v>10</v>
      </c>
      <c r="P20" s="283">
        <v>11</v>
      </c>
      <c r="Q20" s="283">
        <v>12</v>
      </c>
      <c r="R20" s="283">
        <v>13</v>
      </c>
      <c r="S20" s="283">
        <v>14</v>
      </c>
      <c r="T20" s="284">
        <v>15</v>
      </c>
      <c r="U20" s="285">
        <v>16</v>
      </c>
      <c r="V20" s="283">
        <v>17</v>
      </c>
      <c r="W20" s="283">
        <v>18</v>
      </c>
      <c r="X20" s="283">
        <v>19</v>
      </c>
      <c r="Y20" s="283">
        <v>20</v>
      </c>
      <c r="Z20" s="283">
        <v>21</v>
      </c>
      <c r="AA20" s="283">
        <v>22</v>
      </c>
      <c r="AB20" s="283">
        <v>23</v>
      </c>
      <c r="AC20" s="283">
        <v>24</v>
      </c>
      <c r="AD20" s="283">
        <v>25</v>
      </c>
      <c r="AE20" s="283">
        <v>26</v>
      </c>
      <c r="AF20" s="283">
        <v>27</v>
      </c>
      <c r="AG20" s="283">
        <v>28</v>
      </c>
      <c r="AH20" s="283">
        <v>29</v>
      </c>
      <c r="AI20" s="286">
        <v>30</v>
      </c>
      <c r="AJ20" s="287"/>
      <c r="AK20" s="610" t="s">
        <v>72</v>
      </c>
      <c r="AL20" s="610"/>
      <c r="AM20" s="610"/>
      <c r="AN20" s="610"/>
      <c r="AO20" s="610"/>
      <c r="AP20" s="610"/>
      <c r="AQ20" s="610" t="s">
        <v>73</v>
      </c>
      <c r="AR20" s="601"/>
      <c r="AS20" s="601"/>
      <c r="AT20" s="601" t="s">
        <v>74</v>
      </c>
      <c r="AU20" s="601"/>
      <c r="AV20" s="601" t="s">
        <v>75</v>
      </c>
      <c r="AW20" s="601"/>
      <c r="AX20" s="601"/>
      <c r="AY20" s="601" t="s">
        <v>74</v>
      </c>
      <c r="AZ20" s="601"/>
      <c r="BA20" s="601" t="s">
        <v>74</v>
      </c>
      <c r="BB20" s="601"/>
      <c r="BC20" s="288"/>
      <c r="BD20" s="289"/>
      <c r="BE20" s="290"/>
      <c r="BF20" s="289"/>
      <c r="BG20" s="291"/>
      <c r="BH20" s="289"/>
      <c r="BI20" s="289"/>
      <c r="BJ20" s="179"/>
      <c r="BK20" s="179"/>
      <c r="BL20" s="179"/>
      <c r="BM20" s="179"/>
      <c r="BN20" s="179"/>
      <c r="BO20" s="179"/>
    </row>
    <row r="21" spans="1:67" s="201" customFormat="1" ht="21.75" customHeight="1" thickBot="1">
      <c r="A21" s="607"/>
      <c r="B21" s="176" t="s">
        <v>39</v>
      </c>
      <c r="C21" s="204"/>
      <c r="D21" s="602" t="s">
        <v>76</v>
      </c>
      <c r="E21" s="603"/>
      <c r="F21" s="292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4"/>
      <c r="U21" s="295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6"/>
      <c r="AJ21" s="297"/>
      <c r="AK21" s="298"/>
      <c r="AL21" s="299" t="s">
        <v>47</v>
      </c>
      <c r="AM21" s="300" t="s">
        <v>48</v>
      </c>
      <c r="AN21" s="300" t="s">
        <v>49</v>
      </c>
      <c r="AO21" s="300" t="s">
        <v>50</v>
      </c>
      <c r="AP21" s="299"/>
      <c r="AQ21" s="300" t="s">
        <v>48</v>
      </c>
      <c r="AR21" s="300" t="s">
        <v>49</v>
      </c>
      <c r="AS21" s="300" t="s">
        <v>77</v>
      </c>
      <c r="AT21" s="300" t="s">
        <v>78</v>
      </c>
      <c r="AU21" s="300" t="s">
        <v>79</v>
      </c>
      <c r="AV21" s="300" t="s">
        <v>48</v>
      </c>
      <c r="AW21" s="300" t="s">
        <v>49</v>
      </c>
      <c r="AX21" s="300" t="s">
        <v>77</v>
      </c>
      <c r="AY21" s="300" t="s">
        <v>78</v>
      </c>
      <c r="AZ21" s="300" t="s">
        <v>79</v>
      </c>
      <c r="BA21" s="300" t="s">
        <v>80</v>
      </c>
      <c r="BB21" s="300" t="s">
        <v>81</v>
      </c>
      <c r="BC21" s="301"/>
      <c r="BD21" s="302"/>
      <c r="BE21" s="302"/>
      <c r="BF21" s="302"/>
      <c r="BG21" s="291"/>
      <c r="BH21" s="302"/>
      <c r="BI21" s="302"/>
      <c r="BJ21" s="179"/>
      <c r="BK21" s="179"/>
      <c r="BL21" s="179"/>
      <c r="BM21" s="179"/>
      <c r="BN21" s="179"/>
      <c r="BO21" s="179"/>
    </row>
    <row r="22" spans="1:67" ht="21.75" customHeight="1">
      <c r="A22" s="604" t="s">
        <v>82</v>
      </c>
      <c r="B22" s="176" t="s">
        <v>39</v>
      </c>
      <c r="C22" s="303"/>
      <c r="D22" s="304">
        <v>1</v>
      </c>
      <c r="E22" s="305" t="s">
        <v>83</v>
      </c>
      <c r="F22" s="306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8"/>
      <c r="T22" s="308"/>
      <c r="U22" s="309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10"/>
      <c r="AJ22" s="311"/>
      <c r="AK22" s="300">
        <f aca="true" t="shared" si="4" ref="AK22:AL33">D22</f>
        <v>1</v>
      </c>
      <c r="AL22" s="299" t="str">
        <f t="shared" si="4"/>
        <v>Dick</v>
      </c>
      <c r="AM22" s="300">
        <f aca="true" t="shared" si="5" ref="AM22:AM33">COUNT(F22:AI22)</f>
        <v>0</v>
      </c>
      <c r="AN22" s="312">
        <f aca="true" t="shared" si="6" ref="AN22:AN33">SUM(F22:AI22)</f>
        <v>0</v>
      </c>
      <c r="AO22" s="313">
        <f aca="true" t="shared" si="7" ref="AO22:AO33">IF(AM22=0,0,AVERAGE(F22:AI22))</f>
        <v>0</v>
      </c>
      <c r="AP22" s="313"/>
      <c r="AQ22" s="300">
        <f aca="true" t="shared" si="8" ref="AQ22:AQ33">COUNT(F22,H22,J22,O22,Q22,T22,V22,X22,Z22,AB22,AC22,AE22,AH22)</f>
        <v>0</v>
      </c>
      <c r="AR22" s="300">
        <f aca="true" t="shared" si="9" ref="AR22:AR33">F22+H22+J22+O22+Q22+T22+V22+X22+Z22+AB22+AC22+AE22+AH22</f>
        <v>0</v>
      </c>
      <c r="AS22" s="314">
        <f aca="true" t="shared" si="10" ref="AS22:AS33">IF(AQ22=0,0,AR22/AQ22)</f>
        <v>0</v>
      </c>
      <c r="AT22" s="300">
        <f aca="true" t="shared" si="11" ref="AT22:AT33">MAX(F22,H22,J22,O22,Q22,V22,X22,Z22,AB22,AC22,AE22,AH22)</f>
        <v>0</v>
      </c>
      <c r="AU22" s="300">
        <f aca="true" t="shared" si="12" ref="AU22:AU33">MIN(F22,H22,J22,O22,Q22,V22,X22,Z22,AB22,AC22,AE22,AH22)</f>
        <v>0</v>
      </c>
      <c r="AV22" s="300">
        <f aca="true" t="shared" si="13" ref="AV22:AV31">COUNT(G22,I22,K22,M22,N22,P22,S22,U22,W22,Y22,AD22,AF22,AI22)</f>
        <v>0</v>
      </c>
      <c r="AW22" s="300">
        <f aca="true" t="shared" si="14" ref="AW22:AW31">G22+I22+K22+M22+N22+P22+S22+U22+W22+Y22+AD22+AF22+AI22</f>
        <v>0</v>
      </c>
      <c r="AX22" s="314">
        <f aca="true" t="shared" si="15" ref="AX22:AX31">IF(AV22=0,0,AW22/AV22)</f>
        <v>0</v>
      </c>
      <c r="AY22" s="300">
        <f aca="true" t="shared" si="16" ref="AY22:AY31">MAX(G22,I22,K22,M22,N22,P22,S22,U22,W22,Y22,AD22,AF22,AI22)</f>
        <v>0</v>
      </c>
      <c r="AZ22" s="300">
        <f aca="true" t="shared" si="17" ref="AZ22:AZ31">MIN(G22,I22,K22,M22,N22,P22,S22,U22,W22,Y22,AD22,AF22,AI22)</f>
        <v>0</v>
      </c>
      <c r="BA22" s="300">
        <f aca="true" t="shared" si="18" ref="BA22:BA33">IF(AM22=0,0,MAX(F22:AI22))</f>
        <v>0</v>
      </c>
      <c r="BB22" s="300">
        <f aca="true" t="shared" si="19" ref="BB22:BB33">IF(AM22=0,0,MIN(F22:AI22))</f>
        <v>0</v>
      </c>
      <c r="BC22" s="315" t="str">
        <f aca="true" t="shared" si="20" ref="BC22:BC34">AL22</f>
        <v>Dick</v>
      </c>
      <c r="BD22" s="316"/>
      <c r="BE22" s="317"/>
      <c r="BF22" s="289"/>
      <c r="BG22" s="291"/>
      <c r="BH22" s="289"/>
      <c r="BI22" s="289"/>
      <c r="BJ22" s="179"/>
      <c r="BK22" s="179"/>
      <c r="BL22" s="179"/>
      <c r="BM22" s="179"/>
      <c r="BN22" s="179"/>
      <c r="BO22" s="179"/>
    </row>
    <row r="23" spans="1:67" ht="21.75" customHeight="1">
      <c r="A23" s="604"/>
      <c r="B23" s="176" t="s">
        <v>39</v>
      </c>
      <c r="C23" s="303"/>
      <c r="D23" s="318">
        <v>2</v>
      </c>
      <c r="E23" s="319" t="s">
        <v>84</v>
      </c>
      <c r="F23" s="320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2"/>
      <c r="T23" s="322"/>
      <c r="U23" s="323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4"/>
      <c r="AJ23" s="325"/>
      <c r="AK23" s="300">
        <f t="shared" si="4"/>
        <v>2</v>
      </c>
      <c r="AL23" s="299" t="str">
        <f t="shared" si="4"/>
        <v>Shirley</v>
      </c>
      <c r="AM23" s="300">
        <f t="shared" si="5"/>
        <v>0</v>
      </c>
      <c r="AN23" s="312">
        <f t="shared" si="6"/>
        <v>0</v>
      </c>
      <c r="AO23" s="313">
        <f t="shared" si="7"/>
        <v>0</v>
      </c>
      <c r="AP23" s="313"/>
      <c r="AQ23" s="300">
        <f t="shared" si="8"/>
        <v>0</v>
      </c>
      <c r="AR23" s="300">
        <f t="shared" si="9"/>
        <v>0</v>
      </c>
      <c r="AS23" s="314">
        <f t="shared" si="10"/>
        <v>0</v>
      </c>
      <c r="AT23" s="300">
        <f t="shared" si="11"/>
        <v>0</v>
      </c>
      <c r="AU23" s="300">
        <f t="shared" si="12"/>
        <v>0</v>
      </c>
      <c r="AV23" s="300">
        <f t="shared" si="13"/>
        <v>0</v>
      </c>
      <c r="AW23" s="300">
        <f t="shared" si="14"/>
        <v>0</v>
      </c>
      <c r="AX23" s="314">
        <f t="shared" si="15"/>
        <v>0</v>
      </c>
      <c r="AY23" s="300">
        <f t="shared" si="16"/>
        <v>0</v>
      </c>
      <c r="AZ23" s="300">
        <f t="shared" si="17"/>
        <v>0</v>
      </c>
      <c r="BA23" s="300">
        <f t="shared" si="18"/>
        <v>0</v>
      </c>
      <c r="BB23" s="300">
        <f t="shared" si="19"/>
        <v>0</v>
      </c>
      <c r="BC23" s="315" t="str">
        <f t="shared" si="20"/>
        <v>Shirley</v>
      </c>
      <c r="BD23" s="316"/>
      <c r="BE23" s="289"/>
      <c r="BF23" s="289"/>
      <c r="BG23" s="291"/>
      <c r="BH23" s="289"/>
      <c r="BI23" s="326"/>
      <c r="BJ23" s="179"/>
      <c r="BK23" s="179"/>
      <c r="BL23" s="179"/>
      <c r="BM23" s="179"/>
      <c r="BN23" s="179"/>
      <c r="BO23" s="179"/>
    </row>
    <row r="24" spans="1:67" ht="21.75" customHeight="1">
      <c r="A24" s="604"/>
      <c r="B24" s="176" t="s">
        <v>39</v>
      </c>
      <c r="C24" s="303"/>
      <c r="D24" s="318">
        <v>3</v>
      </c>
      <c r="E24" s="319" t="s">
        <v>85</v>
      </c>
      <c r="F24" s="320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2"/>
      <c r="T24" s="327"/>
      <c r="U24" s="328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4"/>
      <c r="AJ24" s="311"/>
      <c r="AK24" s="300">
        <f t="shared" si="4"/>
        <v>3</v>
      </c>
      <c r="AL24" s="299" t="str">
        <f t="shared" si="4"/>
        <v>Jane</v>
      </c>
      <c r="AM24" s="300">
        <f t="shared" si="5"/>
        <v>0</v>
      </c>
      <c r="AN24" s="312">
        <f t="shared" si="6"/>
        <v>0</v>
      </c>
      <c r="AO24" s="313">
        <f t="shared" si="7"/>
        <v>0</v>
      </c>
      <c r="AP24" s="313"/>
      <c r="AQ24" s="300">
        <f t="shared" si="8"/>
        <v>0</v>
      </c>
      <c r="AR24" s="300">
        <f t="shared" si="9"/>
        <v>0</v>
      </c>
      <c r="AS24" s="314">
        <f t="shared" si="10"/>
        <v>0</v>
      </c>
      <c r="AT24" s="300">
        <f t="shared" si="11"/>
        <v>0</v>
      </c>
      <c r="AU24" s="300">
        <f t="shared" si="12"/>
        <v>0</v>
      </c>
      <c r="AV24" s="300">
        <f t="shared" si="13"/>
        <v>0</v>
      </c>
      <c r="AW24" s="300">
        <f t="shared" si="14"/>
        <v>0</v>
      </c>
      <c r="AX24" s="314">
        <f t="shared" si="15"/>
        <v>0</v>
      </c>
      <c r="AY24" s="300">
        <f t="shared" si="16"/>
        <v>0</v>
      </c>
      <c r="AZ24" s="300">
        <f t="shared" si="17"/>
        <v>0</v>
      </c>
      <c r="BA24" s="300">
        <f t="shared" si="18"/>
        <v>0</v>
      </c>
      <c r="BB24" s="300">
        <f t="shared" si="19"/>
        <v>0</v>
      </c>
      <c r="BC24" s="315" t="str">
        <f t="shared" si="20"/>
        <v>Jane</v>
      </c>
      <c r="BD24" s="316"/>
      <c r="BE24" s="289"/>
      <c r="BF24" s="289"/>
      <c r="BG24" s="291"/>
      <c r="BH24" s="329"/>
      <c r="BI24" s="329"/>
      <c r="BJ24" s="179"/>
      <c r="BK24" s="179"/>
      <c r="BL24" s="179"/>
      <c r="BM24" s="179"/>
      <c r="BN24" s="179"/>
      <c r="BO24" s="179"/>
    </row>
    <row r="25" spans="1:67" ht="21.75" customHeight="1">
      <c r="A25" s="277"/>
      <c r="B25" s="176" t="s">
        <v>39</v>
      </c>
      <c r="C25" s="303"/>
      <c r="D25" s="318">
        <v>4</v>
      </c>
      <c r="E25" s="319" t="s">
        <v>86</v>
      </c>
      <c r="F25" s="320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2"/>
      <c r="T25" s="327"/>
      <c r="U25" s="328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4"/>
      <c r="AJ25" s="311"/>
      <c r="AK25" s="300">
        <f t="shared" si="4"/>
        <v>4</v>
      </c>
      <c r="AL25" s="299" t="str">
        <f t="shared" si="4"/>
        <v>George</v>
      </c>
      <c r="AM25" s="300">
        <f t="shared" si="5"/>
        <v>0</v>
      </c>
      <c r="AN25" s="312">
        <f t="shared" si="6"/>
        <v>0</v>
      </c>
      <c r="AO25" s="313">
        <f t="shared" si="7"/>
        <v>0</v>
      </c>
      <c r="AP25" s="313"/>
      <c r="AQ25" s="300">
        <f t="shared" si="8"/>
        <v>0</v>
      </c>
      <c r="AR25" s="300">
        <f t="shared" si="9"/>
        <v>0</v>
      </c>
      <c r="AS25" s="314">
        <f t="shared" si="10"/>
        <v>0</v>
      </c>
      <c r="AT25" s="300">
        <f t="shared" si="11"/>
        <v>0</v>
      </c>
      <c r="AU25" s="300">
        <f t="shared" si="12"/>
        <v>0</v>
      </c>
      <c r="AV25" s="300">
        <f t="shared" si="13"/>
        <v>0</v>
      </c>
      <c r="AW25" s="300">
        <f t="shared" si="14"/>
        <v>0</v>
      </c>
      <c r="AX25" s="314">
        <f t="shared" si="15"/>
        <v>0</v>
      </c>
      <c r="AY25" s="300">
        <f t="shared" si="16"/>
        <v>0</v>
      </c>
      <c r="AZ25" s="300">
        <f t="shared" si="17"/>
        <v>0</v>
      </c>
      <c r="BA25" s="300">
        <f t="shared" si="18"/>
        <v>0</v>
      </c>
      <c r="BB25" s="300">
        <f t="shared" si="19"/>
        <v>0</v>
      </c>
      <c r="BC25" s="315" t="str">
        <f t="shared" si="20"/>
        <v>George</v>
      </c>
      <c r="BD25" s="316"/>
      <c r="BE25" s="317"/>
      <c r="BF25" s="289"/>
      <c r="BG25" s="291"/>
      <c r="BH25" s="289"/>
      <c r="BI25" s="330"/>
      <c r="BJ25" s="179"/>
      <c r="BK25" s="179"/>
      <c r="BL25" s="179"/>
      <c r="BM25" s="179"/>
      <c r="BN25" s="179"/>
      <c r="BO25" s="179"/>
    </row>
    <row r="26" spans="1:67" ht="21.75" customHeight="1">
      <c r="A26" s="277"/>
      <c r="B26" s="176" t="s">
        <v>39</v>
      </c>
      <c r="C26" s="303"/>
      <c r="D26" s="318">
        <v>5</v>
      </c>
      <c r="E26" s="305" t="s">
        <v>87</v>
      </c>
      <c r="F26" s="320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2"/>
      <c r="T26" s="327"/>
      <c r="U26" s="328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4"/>
      <c r="AJ26" s="325"/>
      <c r="AK26" s="300">
        <f t="shared" si="4"/>
        <v>5</v>
      </c>
      <c r="AL26" s="299" t="str">
        <f t="shared" si="4"/>
        <v>Harry</v>
      </c>
      <c r="AM26" s="300">
        <f t="shared" si="5"/>
        <v>0</v>
      </c>
      <c r="AN26" s="312">
        <f t="shared" si="6"/>
        <v>0</v>
      </c>
      <c r="AO26" s="313">
        <f t="shared" si="7"/>
        <v>0</v>
      </c>
      <c r="AP26" s="313"/>
      <c r="AQ26" s="300">
        <f t="shared" si="8"/>
        <v>0</v>
      </c>
      <c r="AR26" s="300">
        <f t="shared" si="9"/>
        <v>0</v>
      </c>
      <c r="AS26" s="314">
        <f t="shared" si="10"/>
        <v>0</v>
      </c>
      <c r="AT26" s="300">
        <f t="shared" si="11"/>
        <v>0</v>
      </c>
      <c r="AU26" s="300">
        <f t="shared" si="12"/>
        <v>0</v>
      </c>
      <c r="AV26" s="300">
        <f t="shared" si="13"/>
        <v>0</v>
      </c>
      <c r="AW26" s="300">
        <f t="shared" si="14"/>
        <v>0</v>
      </c>
      <c r="AX26" s="314">
        <f t="shared" si="15"/>
        <v>0</v>
      </c>
      <c r="AY26" s="300">
        <f t="shared" si="16"/>
        <v>0</v>
      </c>
      <c r="AZ26" s="300">
        <f t="shared" si="17"/>
        <v>0</v>
      </c>
      <c r="BA26" s="300">
        <f t="shared" si="18"/>
        <v>0</v>
      </c>
      <c r="BB26" s="300">
        <f t="shared" si="19"/>
        <v>0</v>
      </c>
      <c r="BC26" s="315" t="str">
        <f t="shared" si="20"/>
        <v>Harry</v>
      </c>
      <c r="BD26" s="316"/>
      <c r="BE26" s="317"/>
      <c r="BF26" s="289"/>
      <c r="BG26" s="291"/>
      <c r="BH26" s="289"/>
      <c r="BI26" s="289"/>
      <c r="BJ26" s="179"/>
      <c r="BK26" s="179"/>
      <c r="BL26" s="179"/>
      <c r="BM26" s="179"/>
      <c r="BN26" s="179"/>
      <c r="BO26" s="179"/>
    </row>
    <row r="27" spans="1:67" ht="21.75" customHeight="1">
      <c r="A27" s="277"/>
      <c r="B27" s="176" t="s">
        <v>39</v>
      </c>
      <c r="C27" s="605"/>
      <c r="D27" s="318">
        <v>6</v>
      </c>
      <c r="E27" s="319" t="s">
        <v>88</v>
      </c>
      <c r="F27" s="320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2"/>
      <c r="T27" s="327"/>
      <c r="U27" s="328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4"/>
      <c r="AJ27" s="311"/>
      <c r="AK27" s="300">
        <f t="shared" si="4"/>
        <v>6</v>
      </c>
      <c r="AL27" s="299" t="str">
        <f t="shared" si="4"/>
        <v>Tom</v>
      </c>
      <c r="AM27" s="300">
        <f t="shared" si="5"/>
        <v>0</v>
      </c>
      <c r="AN27" s="312">
        <f t="shared" si="6"/>
        <v>0</v>
      </c>
      <c r="AO27" s="313">
        <f t="shared" si="7"/>
        <v>0</v>
      </c>
      <c r="AP27" s="313"/>
      <c r="AQ27" s="300">
        <f t="shared" si="8"/>
        <v>0</v>
      </c>
      <c r="AR27" s="300">
        <f t="shared" si="9"/>
        <v>0</v>
      </c>
      <c r="AS27" s="314">
        <f t="shared" si="10"/>
        <v>0</v>
      </c>
      <c r="AT27" s="300">
        <f t="shared" si="11"/>
        <v>0</v>
      </c>
      <c r="AU27" s="300">
        <f t="shared" si="12"/>
        <v>0</v>
      </c>
      <c r="AV27" s="300">
        <f t="shared" si="13"/>
        <v>0</v>
      </c>
      <c r="AW27" s="300">
        <f t="shared" si="14"/>
        <v>0</v>
      </c>
      <c r="AX27" s="314">
        <f t="shared" si="15"/>
        <v>0</v>
      </c>
      <c r="AY27" s="300">
        <f t="shared" si="16"/>
        <v>0</v>
      </c>
      <c r="AZ27" s="300">
        <f t="shared" si="17"/>
        <v>0</v>
      </c>
      <c r="BA27" s="300">
        <f t="shared" si="18"/>
        <v>0</v>
      </c>
      <c r="BB27" s="300">
        <f t="shared" si="19"/>
        <v>0</v>
      </c>
      <c r="BC27" s="315" t="str">
        <f t="shared" si="20"/>
        <v>Tom</v>
      </c>
      <c r="BD27" s="316"/>
      <c r="BE27" s="317"/>
      <c r="BF27" s="289"/>
      <c r="BG27" s="291"/>
      <c r="BH27" s="289"/>
      <c r="BI27" s="289"/>
      <c r="BJ27" s="179"/>
      <c r="BK27" s="179"/>
      <c r="BL27" s="179"/>
      <c r="BM27" s="179"/>
      <c r="BN27" s="179"/>
      <c r="BO27" s="179"/>
    </row>
    <row r="28" spans="1:67" ht="21.75" customHeight="1">
      <c r="A28" s="277"/>
      <c r="B28" s="176" t="s">
        <v>39</v>
      </c>
      <c r="C28" s="605"/>
      <c r="D28" s="318">
        <v>7</v>
      </c>
      <c r="E28" s="319" t="s">
        <v>89</v>
      </c>
      <c r="F28" s="320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2"/>
      <c r="T28" s="327"/>
      <c r="U28" s="328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4"/>
      <c r="AJ28" s="311"/>
      <c r="AK28" s="300">
        <f t="shared" si="4"/>
        <v>7</v>
      </c>
      <c r="AL28" s="299" t="str">
        <f t="shared" si="4"/>
        <v>James</v>
      </c>
      <c r="AM28" s="300">
        <f t="shared" si="5"/>
        <v>0</v>
      </c>
      <c r="AN28" s="312">
        <f t="shared" si="6"/>
        <v>0</v>
      </c>
      <c r="AO28" s="313">
        <f t="shared" si="7"/>
        <v>0</v>
      </c>
      <c r="AP28" s="313"/>
      <c r="AQ28" s="300">
        <f t="shared" si="8"/>
        <v>0</v>
      </c>
      <c r="AR28" s="300">
        <f t="shared" si="9"/>
        <v>0</v>
      </c>
      <c r="AS28" s="314">
        <f t="shared" si="10"/>
        <v>0</v>
      </c>
      <c r="AT28" s="300">
        <f t="shared" si="11"/>
        <v>0</v>
      </c>
      <c r="AU28" s="300">
        <f t="shared" si="12"/>
        <v>0</v>
      </c>
      <c r="AV28" s="300">
        <f t="shared" si="13"/>
        <v>0</v>
      </c>
      <c r="AW28" s="300">
        <f t="shared" si="14"/>
        <v>0</v>
      </c>
      <c r="AX28" s="314">
        <f t="shared" si="15"/>
        <v>0</v>
      </c>
      <c r="AY28" s="300">
        <f t="shared" si="16"/>
        <v>0</v>
      </c>
      <c r="AZ28" s="300">
        <f t="shared" si="17"/>
        <v>0</v>
      </c>
      <c r="BA28" s="300">
        <f t="shared" si="18"/>
        <v>0</v>
      </c>
      <c r="BB28" s="300">
        <f t="shared" si="19"/>
        <v>0</v>
      </c>
      <c r="BC28" s="315" t="str">
        <f t="shared" si="20"/>
        <v>James</v>
      </c>
      <c r="BD28" s="316"/>
      <c r="BE28" s="317"/>
      <c r="BF28" s="289"/>
      <c r="BG28" s="331"/>
      <c r="BH28" s="289"/>
      <c r="BI28" s="289"/>
      <c r="BJ28" s="179"/>
      <c r="BK28" s="179"/>
      <c r="BL28" s="179"/>
      <c r="BM28" s="179"/>
      <c r="BN28" s="179"/>
      <c r="BO28" s="179"/>
    </row>
    <row r="29" spans="1:67" ht="21.75" customHeight="1">
      <c r="A29" s="277"/>
      <c r="B29" s="176" t="s">
        <v>39</v>
      </c>
      <c r="C29" s="605"/>
      <c r="D29" s="318">
        <v>8</v>
      </c>
      <c r="E29" s="319" t="s">
        <v>90</v>
      </c>
      <c r="F29" s="320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2"/>
      <c r="T29" s="327"/>
      <c r="U29" s="328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4"/>
      <c r="AJ29" s="311"/>
      <c r="AK29" s="300">
        <f t="shared" si="4"/>
        <v>8</v>
      </c>
      <c r="AL29" s="299" t="str">
        <f t="shared" si="4"/>
        <v>Paul</v>
      </c>
      <c r="AM29" s="300">
        <f t="shared" si="5"/>
        <v>0</v>
      </c>
      <c r="AN29" s="312">
        <f t="shared" si="6"/>
        <v>0</v>
      </c>
      <c r="AO29" s="313">
        <f t="shared" si="7"/>
        <v>0</v>
      </c>
      <c r="AP29" s="313"/>
      <c r="AQ29" s="300">
        <f t="shared" si="8"/>
        <v>0</v>
      </c>
      <c r="AR29" s="300">
        <f t="shared" si="9"/>
        <v>0</v>
      </c>
      <c r="AS29" s="314">
        <f t="shared" si="10"/>
        <v>0</v>
      </c>
      <c r="AT29" s="300">
        <f t="shared" si="11"/>
        <v>0</v>
      </c>
      <c r="AU29" s="300">
        <f t="shared" si="12"/>
        <v>0</v>
      </c>
      <c r="AV29" s="300">
        <f t="shared" si="13"/>
        <v>0</v>
      </c>
      <c r="AW29" s="300">
        <f t="shared" si="14"/>
        <v>0</v>
      </c>
      <c r="AX29" s="314">
        <f t="shared" si="15"/>
        <v>0</v>
      </c>
      <c r="AY29" s="300">
        <f t="shared" si="16"/>
        <v>0</v>
      </c>
      <c r="AZ29" s="300">
        <f t="shared" si="17"/>
        <v>0</v>
      </c>
      <c r="BA29" s="300">
        <f t="shared" si="18"/>
        <v>0</v>
      </c>
      <c r="BB29" s="300">
        <f t="shared" si="19"/>
        <v>0</v>
      </c>
      <c r="BC29" s="315" t="str">
        <f t="shared" si="20"/>
        <v>Paul</v>
      </c>
      <c r="BD29" s="316"/>
      <c r="BE29" s="317"/>
      <c r="BF29" s="289"/>
      <c r="BG29" s="331"/>
      <c r="BH29" s="289"/>
      <c r="BI29" s="289"/>
      <c r="BJ29" s="179"/>
      <c r="BK29" s="179"/>
      <c r="BL29" s="179"/>
      <c r="BM29" s="179"/>
      <c r="BN29" s="179"/>
      <c r="BO29" s="179"/>
    </row>
    <row r="30" spans="1:67" ht="21.75" customHeight="1">
      <c r="A30" s="277"/>
      <c r="B30" s="176" t="s">
        <v>39</v>
      </c>
      <c r="C30" s="332"/>
      <c r="D30" s="318">
        <v>9</v>
      </c>
      <c r="E30" s="319" t="s">
        <v>91</v>
      </c>
      <c r="F30" s="320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2"/>
      <c r="T30" s="327"/>
      <c r="U30" s="328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4"/>
      <c r="AJ30" s="311"/>
      <c r="AK30" s="300">
        <f t="shared" si="4"/>
        <v>9</v>
      </c>
      <c r="AL30" s="299" t="str">
        <f t="shared" si="4"/>
        <v>Alan</v>
      </c>
      <c r="AM30" s="300">
        <f t="shared" si="5"/>
        <v>0</v>
      </c>
      <c r="AN30" s="312">
        <f t="shared" si="6"/>
        <v>0</v>
      </c>
      <c r="AO30" s="313">
        <f t="shared" si="7"/>
        <v>0</v>
      </c>
      <c r="AP30" s="313"/>
      <c r="AQ30" s="300">
        <f t="shared" si="8"/>
        <v>0</v>
      </c>
      <c r="AR30" s="300">
        <f t="shared" si="9"/>
        <v>0</v>
      </c>
      <c r="AS30" s="314">
        <f t="shared" si="10"/>
        <v>0</v>
      </c>
      <c r="AT30" s="300">
        <f t="shared" si="11"/>
        <v>0</v>
      </c>
      <c r="AU30" s="300">
        <f t="shared" si="12"/>
        <v>0</v>
      </c>
      <c r="AV30" s="300">
        <f t="shared" si="13"/>
        <v>0</v>
      </c>
      <c r="AW30" s="300">
        <f t="shared" si="14"/>
        <v>0</v>
      </c>
      <c r="AX30" s="314">
        <f t="shared" si="15"/>
        <v>0</v>
      </c>
      <c r="AY30" s="300">
        <f t="shared" si="16"/>
        <v>0</v>
      </c>
      <c r="AZ30" s="300">
        <f t="shared" si="17"/>
        <v>0</v>
      </c>
      <c r="BA30" s="300">
        <f t="shared" si="18"/>
        <v>0</v>
      </c>
      <c r="BB30" s="300">
        <f t="shared" si="19"/>
        <v>0</v>
      </c>
      <c r="BC30" s="315" t="str">
        <f t="shared" si="20"/>
        <v>Alan</v>
      </c>
      <c r="BD30" s="316"/>
      <c r="BE30" s="317"/>
      <c r="BF30" s="289"/>
      <c r="BG30" s="331"/>
      <c r="BH30" s="289"/>
      <c r="BI30" s="289"/>
      <c r="BJ30" s="179"/>
      <c r="BK30" s="179"/>
      <c r="BL30" s="179"/>
      <c r="BM30" s="179"/>
      <c r="BN30" s="179"/>
      <c r="BO30" s="179"/>
    </row>
    <row r="31" spans="1:67" ht="21.75" customHeight="1">
      <c r="A31" s="277"/>
      <c r="B31" s="176" t="s">
        <v>39</v>
      </c>
      <c r="C31" s="303"/>
      <c r="D31" s="318">
        <v>10</v>
      </c>
      <c r="E31" s="319" t="s">
        <v>92</v>
      </c>
      <c r="F31" s="320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2"/>
      <c r="T31" s="327"/>
      <c r="U31" s="328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4"/>
      <c r="AJ31" s="311"/>
      <c r="AK31" s="300">
        <f t="shared" si="4"/>
        <v>10</v>
      </c>
      <c r="AL31" s="299" t="str">
        <f t="shared" si="4"/>
        <v>Steve  </v>
      </c>
      <c r="AM31" s="300">
        <f t="shared" si="5"/>
        <v>0</v>
      </c>
      <c r="AN31" s="312">
        <f t="shared" si="6"/>
        <v>0</v>
      </c>
      <c r="AO31" s="313">
        <f t="shared" si="7"/>
        <v>0</v>
      </c>
      <c r="AP31" s="313"/>
      <c r="AQ31" s="300">
        <f t="shared" si="8"/>
        <v>0</v>
      </c>
      <c r="AR31" s="300">
        <f t="shared" si="9"/>
        <v>0</v>
      </c>
      <c r="AS31" s="314">
        <f t="shared" si="10"/>
        <v>0</v>
      </c>
      <c r="AT31" s="300">
        <f t="shared" si="11"/>
        <v>0</v>
      </c>
      <c r="AU31" s="300">
        <f t="shared" si="12"/>
        <v>0</v>
      </c>
      <c r="AV31" s="300">
        <f t="shared" si="13"/>
        <v>0</v>
      </c>
      <c r="AW31" s="300">
        <f t="shared" si="14"/>
        <v>0</v>
      </c>
      <c r="AX31" s="314">
        <f t="shared" si="15"/>
        <v>0</v>
      </c>
      <c r="AY31" s="300">
        <f t="shared" si="16"/>
        <v>0</v>
      </c>
      <c r="AZ31" s="300">
        <f t="shared" si="17"/>
        <v>0</v>
      </c>
      <c r="BA31" s="300">
        <f t="shared" si="18"/>
        <v>0</v>
      </c>
      <c r="BB31" s="300">
        <f t="shared" si="19"/>
        <v>0</v>
      </c>
      <c r="BC31" s="315" t="str">
        <f t="shared" si="20"/>
        <v>Steve  </v>
      </c>
      <c r="BD31" s="316"/>
      <c r="BE31" s="317"/>
      <c r="BF31" s="289"/>
      <c r="BG31" s="331"/>
      <c r="BH31" s="289"/>
      <c r="BI31" s="289"/>
      <c r="BJ31" s="179"/>
      <c r="BK31" s="179"/>
      <c r="BL31" s="179"/>
      <c r="BM31" s="179"/>
      <c r="BN31" s="179"/>
      <c r="BO31" s="179"/>
    </row>
    <row r="32" spans="1:67" ht="21.75" customHeight="1">
      <c r="A32" s="277"/>
      <c r="B32" s="176" t="s">
        <v>39</v>
      </c>
      <c r="C32" s="303"/>
      <c r="D32" s="318">
        <v>11</v>
      </c>
      <c r="E32" s="333"/>
      <c r="F32" s="334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6"/>
      <c r="T32" s="337"/>
      <c r="U32" s="338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9"/>
      <c r="AJ32" s="311"/>
      <c r="AK32" s="300">
        <f t="shared" si="4"/>
        <v>11</v>
      </c>
      <c r="AL32" s="299">
        <f t="shared" si="4"/>
        <v>0</v>
      </c>
      <c r="AM32" s="300">
        <f t="shared" si="5"/>
        <v>0</v>
      </c>
      <c r="AN32" s="312">
        <f t="shared" si="6"/>
        <v>0</v>
      </c>
      <c r="AO32" s="313">
        <f t="shared" si="7"/>
        <v>0</v>
      </c>
      <c r="AP32" s="313"/>
      <c r="AQ32" s="300">
        <f>COUNT(F32,H32,J32,O32,Q32,T32,V32,X32,Z32,AB32,AC32,AE32,AH32)</f>
        <v>0</v>
      </c>
      <c r="AR32" s="300">
        <f>F32+H32+J32+O32+Q32+T32+V32+X32+Z32+AB32+AC32+AE32+AH32</f>
        <v>0</v>
      </c>
      <c r="AS32" s="314">
        <f>IF(AQ32=0,0,AR32/AQ32)</f>
        <v>0</v>
      </c>
      <c r="AT32" s="300">
        <f>MAX(F32,H32,J32,O32,Q32,V32,X32,Z32,AB32,AC32,AE32,AH32)</f>
        <v>0</v>
      </c>
      <c r="AU32" s="300">
        <f>MIN(F32,H32,J32,O32,Q32,V32,X32,Z32,AB32,AC32,AE32,AH32)</f>
        <v>0</v>
      </c>
      <c r="AV32" s="300">
        <f>COUNT(G32,I32,K32,M32,N32,P32,S32,U32,W32,Y32,AD32,AF32,AI32)</f>
        <v>0</v>
      </c>
      <c r="AW32" s="300">
        <f>G32+I32+K32+M32+N32+P32+S32+U32+W32+Y32+AD32+AF32+AI32</f>
        <v>0</v>
      </c>
      <c r="AX32" s="314">
        <f>IF(AV32=0,0,AW32/AV32)</f>
        <v>0</v>
      </c>
      <c r="AY32" s="300">
        <f>MAX(G32,I32,K32,M32,N32,P32,S32,U32,W32,Y32,AD32,AF32,AI32)</f>
        <v>0</v>
      </c>
      <c r="AZ32" s="300">
        <f>MIN(G32,I32,K32,M32,N32,P32,S32,U32,W32,Y32,AD32,AF32,AI32)</f>
        <v>0</v>
      </c>
      <c r="BA32" s="300">
        <f t="shared" si="18"/>
        <v>0</v>
      </c>
      <c r="BB32" s="300">
        <f t="shared" si="19"/>
        <v>0</v>
      </c>
      <c r="BC32" s="315">
        <f t="shared" si="20"/>
        <v>0</v>
      </c>
      <c r="BD32" s="316"/>
      <c r="BE32" s="317"/>
      <c r="BF32" s="289"/>
      <c r="BG32" s="331"/>
      <c r="BH32" s="289"/>
      <c r="BI32" s="289"/>
      <c r="BJ32" s="179"/>
      <c r="BK32" s="179"/>
      <c r="BL32" s="179"/>
      <c r="BM32" s="179"/>
      <c r="BN32" s="179"/>
      <c r="BO32" s="179"/>
    </row>
    <row r="33" spans="1:67" ht="21.75" customHeight="1" thickBot="1">
      <c r="A33" s="277"/>
      <c r="B33" s="176" t="s">
        <v>39</v>
      </c>
      <c r="C33" s="303"/>
      <c r="D33" s="340">
        <v>12</v>
      </c>
      <c r="E33" s="341"/>
      <c r="F33" s="342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4"/>
      <c r="T33" s="345"/>
      <c r="U33" s="346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7"/>
      <c r="AJ33" s="348"/>
      <c r="AK33" s="349">
        <f t="shared" si="4"/>
        <v>12</v>
      </c>
      <c r="AL33" s="350">
        <f t="shared" si="4"/>
        <v>0</v>
      </c>
      <c r="AM33" s="349">
        <f t="shared" si="5"/>
        <v>0</v>
      </c>
      <c r="AN33" s="351">
        <f t="shared" si="6"/>
        <v>0</v>
      </c>
      <c r="AO33" s="352">
        <f t="shared" si="7"/>
        <v>0</v>
      </c>
      <c r="AP33" s="352"/>
      <c r="AQ33" s="349">
        <f t="shared" si="8"/>
        <v>0</v>
      </c>
      <c r="AR33" s="349">
        <f t="shared" si="9"/>
        <v>0</v>
      </c>
      <c r="AS33" s="353">
        <f t="shared" si="10"/>
        <v>0</v>
      </c>
      <c r="AT33" s="353">
        <f t="shared" si="11"/>
        <v>0</v>
      </c>
      <c r="AU33" s="353">
        <f t="shared" si="12"/>
        <v>0</v>
      </c>
      <c r="AV33" s="349">
        <f>COUNT(G33,I33,K33,M33,N33,P33,S33,U33,W33,Y33,AD33,AF33,AI33)</f>
        <v>0</v>
      </c>
      <c r="AW33" s="349">
        <f>G33+I33+K33+M33+N33+P33+S33+U33+W33+Y33+AD33+AF33+AI33</f>
        <v>0</v>
      </c>
      <c r="AX33" s="353">
        <f>IF(AV33=0,0,AW33/AV33)</f>
        <v>0</v>
      </c>
      <c r="AY33" s="349">
        <f>MAX(G33,I33,K33,M33,N33,P33,S33,U33,W33,Y33,AD33,AF33,AI33)</f>
        <v>0</v>
      </c>
      <c r="AZ33" s="349">
        <f>MIN(G33,I33,K33,M33,N33,P33,S33,U33,W33,Y33,AD33,AF33,AI33)</f>
        <v>0</v>
      </c>
      <c r="BA33" s="349">
        <f t="shared" si="18"/>
        <v>0</v>
      </c>
      <c r="BB33" s="349">
        <f t="shared" si="19"/>
        <v>0</v>
      </c>
      <c r="BC33" s="354">
        <f t="shared" si="20"/>
        <v>0</v>
      </c>
      <c r="BD33" s="316"/>
      <c r="BE33" s="317"/>
      <c r="BF33" s="289"/>
      <c r="BG33" s="331"/>
      <c r="BH33" s="289"/>
      <c r="BI33" s="289"/>
      <c r="BJ33" s="179"/>
      <c r="BK33" s="179"/>
      <c r="BL33" s="179"/>
      <c r="BM33" s="179"/>
      <c r="BN33" s="179"/>
      <c r="BO33" s="179"/>
    </row>
    <row r="34" spans="1:67" ht="21.75" customHeight="1">
      <c r="A34" s="277"/>
      <c r="B34" s="203" t="s">
        <v>43</v>
      </c>
      <c r="C34" s="303"/>
      <c r="D34" s="355"/>
      <c r="E34" s="356" t="s">
        <v>93</v>
      </c>
      <c r="F34" s="357">
        <f aca="true" t="shared" si="21" ref="F34:AI34">IF(COUNT(F22:F33)=0,"",COUNT(F22:F33))</f>
      </c>
      <c r="G34" s="357">
        <f t="shared" si="21"/>
      </c>
      <c r="H34" s="357">
        <f t="shared" si="21"/>
      </c>
      <c r="I34" s="357">
        <f t="shared" si="21"/>
      </c>
      <c r="J34" s="357">
        <f t="shared" si="21"/>
      </c>
      <c r="K34" s="357">
        <f t="shared" si="21"/>
      </c>
      <c r="L34" s="357">
        <f t="shared" si="21"/>
      </c>
      <c r="M34" s="357">
        <f t="shared" si="21"/>
      </c>
      <c r="N34" s="357">
        <f t="shared" si="21"/>
      </c>
      <c r="O34" s="357">
        <f t="shared" si="21"/>
      </c>
      <c r="P34" s="357">
        <f t="shared" si="21"/>
      </c>
      <c r="Q34" s="357">
        <f t="shared" si="21"/>
      </c>
      <c r="R34" s="357">
        <f t="shared" si="21"/>
      </c>
      <c r="S34" s="357">
        <f t="shared" si="21"/>
      </c>
      <c r="T34" s="357">
        <f t="shared" si="21"/>
      </c>
      <c r="U34" s="357">
        <f t="shared" si="21"/>
      </c>
      <c r="V34" s="357">
        <f t="shared" si="21"/>
      </c>
      <c r="W34" s="357">
        <f t="shared" si="21"/>
      </c>
      <c r="X34" s="357">
        <f t="shared" si="21"/>
      </c>
      <c r="Y34" s="357">
        <f t="shared" si="21"/>
      </c>
      <c r="Z34" s="357">
        <f t="shared" si="21"/>
      </c>
      <c r="AA34" s="357">
        <f t="shared" si="21"/>
      </c>
      <c r="AB34" s="357">
        <f t="shared" si="21"/>
      </c>
      <c r="AC34" s="357">
        <f t="shared" si="21"/>
      </c>
      <c r="AD34" s="357">
        <f t="shared" si="21"/>
      </c>
      <c r="AE34" s="357">
        <f t="shared" si="21"/>
      </c>
      <c r="AF34" s="357">
        <f t="shared" si="21"/>
      </c>
      <c r="AG34" s="357">
        <f t="shared" si="21"/>
      </c>
      <c r="AH34" s="357">
        <f t="shared" si="21"/>
      </c>
      <c r="AI34" s="357">
        <f t="shared" si="21"/>
      </c>
      <c r="AJ34" s="358"/>
      <c r="AK34" s="359"/>
      <c r="AL34" s="358"/>
      <c r="AM34" s="359"/>
      <c r="AN34" s="360"/>
      <c r="AO34" s="361"/>
      <c r="AP34" s="359"/>
      <c r="AQ34" s="359"/>
      <c r="AR34" s="359"/>
      <c r="AS34" s="362"/>
      <c r="AT34" s="362"/>
      <c r="AU34" s="362"/>
      <c r="AV34" s="359"/>
      <c r="AW34" s="359"/>
      <c r="AX34" s="362"/>
      <c r="AY34" s="359"/>
      <c r="AZ34" s="359"/>
      <c r="BA34" s="359"/>
      <c r="BB34" s="359"/>
      <c r="BC34" s="316">
        <f t="shared" si="20"/>
        <v>0</v>
      </c>
      <c r="BD34" s="316"/>
      <c r="BE34" s="317"/>
      <c r="BF34" s="289"/>
      <c r="BG34" s="331"/>
      <c r="BH34" s="289"/>
      <c r="BI34" s="289"/>
      <c r="BJ34" s="179"/>
      <c r="BK34" s="179"/>
      <c r="BL34" s="179"/>
      <c r="BM34" s="179"/>
      <c r="BN34" s="179"/>
      <c r="BO34" s="179"/>
    </row>
    <row r="35" spans="1:67" ht="12.75" customHeight="1">
      <c r="A35" s="277"/>
      <c r="B35" s="203"/>
      <c r="C35" s="303"/>
      <c r="D35" s="355"/>
      <c r="E35" s="356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8"/>
      <c r="AK35" s="359"/>
      <c r="AL35" s="358"/>
      <c r="AM35" s="359"/>
      <c r="AN35" s="360"/>
      <c r="AO35" s="361"/>
      <c r="AP35" s="359"/>
      <c r="AQ35" s="359"/>
      <c r="AR35" s="359"/>
      <c r="AS35" s="362"/>
      <c r="AT35" s="362"/>
      <c r="AU35" s="362"/>
      <c r="AV35" s="359"/>
      <c r="AW35" s="359"/>
      <c r="AX35" s="362"/>
      <c r="AY35" s="359"/>
      <c r="AZ35" s="359"/>
      <c r="BA35" s="359"/>
      <c r="BB35" s="359"/>
      <c r="BC35" s="316"/>
      <c r="BD35" s="316"/>
      <c r="BE35" s="317"/>
      <c r="BF35" s="289"/>
      <c r="BG35" s="331"/>
      <c r="BH35" s="289"/>
      <c r="BI35" s="289"/>
      <c r="BJ35" s="179"/>
      <c r="BK35" s="179"/>
      <c r="BL35" s="179"/>
      <c r="BM35" s="179"/>
      <c r="BN35" s="179"/>
      <c r="BO35" s="179"/>
    </row>
    <row r="36" spans="1:67" ht="21.75" customHeight="1" thickBot="1">
      <c r="A36" s="277"/>
      <c r="B36" s="276"/>
      <c r="C36" s="363"/>
      <c r="D36" s="606" t="s">
        <v>94</v>
      </c>
      <c r="E36" s="606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359"/>
      <c r="AK36" s="289"/>
      <c r="AL36" s="289"/>
      <c r="AM36" s="289"/>
      <c r="AN36" s="289"/>
      <c r="AO36" s="289"/>
      <c r="AP36" s="364"/>
      <c r="AQ36" s="289"/>
      <c r="AR36" s="291"/>
      <c r="AS36" s="291"/>
      <c r="AT36" s="291">
        <f>MAX(AT22:AT33)</f>
        <v>0</v>
      </c>
      <c r="AU36" s="291">
        <f>MIN(AU22:AU33)</f>
        <v>0</v>
      </c>
      <c r="AV36" s="331">
        <f>MAX(AS22:AS33)</f>
        <v>0</v>
      </c>
      <c r="AW36" s="291"/>
      <c r="AX36" s="331">
        <f>MAX(AX22:AX33)</f>
        <v>0</v>
      </c>
      <c r="AY36" s="291">
        <f>MAX(AY22:AY33)</f>
        <v>0</v>
      </c>
      <c r="AZ36" s="291">
        <f>MIN(AZ22:AZ31)</f>
        <v>0</v>
      </c>
      <c r="BA36" s="291">
        <f>MAX(BA22:BA33)</f>
        <v>0</v>
      </c>
      <c r="BB36" s="291">
        <f>MIN(BB22:BB33)</f>
        <v>0</v>
      </c>
      <c r="BC36" s="289"/>
      <c r="BD36" s="289"/>
      <c r="BE36" s="289"/>
      <c r="BF36" s="289"/>
      <c r="BG36" s="291"/>
      <c r="BH36" s="289"/>
      <c r="BI36" s="289"/>
      <c r="BJ36" s="179"/>
      <c r="BK36" s="179"/>
      <c r="BL36" s="179"/>
      <c r="BM36" s="179"/>
      <c r="BN36" s="179"/>
      <c r="BO36" s="179"/>
    </row>
    <row r="37" spans="1:67" ht="21.75" customHeight="1">
      <c r="A37" s="277"/>
      <c r="B37" s="203" t="s">
        <v>43</v>
      </c>
      <c r="C37" s="363"/>
      <c r="D37" s="597" t="s">
        <v>76</v>
      </c>
      <c r="E37" s="598"/>
      <c r="F37" s="365">
        <f>IF(F21="","",F21)</f>
      </c>
      <c r="G37" s="366">
        <f>IF(G21="","",G21)</f>
      </c>
      <c r="H37" s="366">
        <f>IF(H21="","",H21)</f>
      </c>
      <c r="I37" s="366">
        <f>IF(I21="","",I21)</f>
      </c>
      <c r="J37" s="366">
        <f>IF(J21="","",J21)</f>
      </c>
      <c r="K37" s="366">
        <f>IF(K21="","",K21)</f>
      </c>
      <c r="L37" s="366">
        <f>IF(L21="","",L21)</f>
      </c>
      <c r="M37" s="366">
        <f>IF(M21="","",M21)</f>
      </c>
      <c r="N37" s="366">
        <f>IF(N21="","",N21)</f>
      </c>
      <c r="O37" s="366">
        <f>IF(O21="","",O21)</f>
      </c>
      <c r="P37" s="366">
        <f>IF(P21="","",P21)</f>
      </c>
      <c r="Q37" s="366">
        <f>IF(Q21="","",Q21)</f>
      </c>
      <c r="R37" s="366">
        <f>IF(R21="","",R21)</f>
      </c>
      <c r="S37" s="366">
        <f>IF(S21="","",S21)</f>
      </c>
      <c r="T37" s="367">
        <f>IF(T21="","",T21)</f>
      </c>
      <c r="U37" s="368">
        <f>IF(U21="","",U21)</f>
      </c>
      <c r="V37" s="366">
        <f>IF(V21="","",V21)</f>
      </c>
      <c r="W37" s="366">
        <f>IF(W21="","",W21)</f>
      </c>
      <c r="X37" s="366">
        <f>IF(X21="","",X21)</f>
      </c>
      <c r="Y37" s="366">
        <f>IF(Y21="","",Y21)</f>
      </c>
      <c r="Z37" s="366">
        <f>IF(Z21="","",Z21)</f>
      </c>
      <c r="AA37" s="366">
        <f>IF(AA21="","",AA21)</f>
      </c>
      <c r="AB37" s="366">
        <f>IF(AB21="","",AB21)</f>
      </c>
      <c r="AC37" s="366">
        <f>IF(AC21="","",AC21)</f>
      </c>
      <c r="AD37" s="366">
        <f>IF(AD21="","",AD21)</f>
      </c>
      <c r="AE37" s="366">
        <f>IF(AE21="","",AE21)</f>
      </c>
      <c r="AF37" s="366">
        <f>IF(AF21="","",AF21)</f>
      </c>
      <c r="AG37" s="366">
        <f>IF(AG21="","",AG21)</f>
      </c>
      <c r="AH37" s="366">
        <f>IF(AH21="","",AH21)</f>
      </c>
      <c r="AI37" s="369">
        <f>IF(AI21="","",AI21)</f>
      </c>
      <c r="AJ37" s="359"/>
      <c r="AK37" s="370"/>
      <c r="AL37" s="371"/>
      <c r="AM37" s="289"/>
      <c r="AN37" s="370"/>
      <c r="AO37" s="370" t="s">
        <v>49</v>
      </c>
      <c r="AP37" s="599" t="s">
        <v>50</v>
      </c>
      <c r="AQ37" s="599"/>
      <c r="AR37" s="371"/>
      <c r="AS37" s="371"/>
      <c r="AT37" s="371"/>
      <c r="AU37" s="371"/>
      <c r="AV37" s="372"/>
      <c r="AW37" s="371"/>
      <c r="AX37" s="331"/>
      <c r="AY37" s="291"/>
      <c r="AZ37" s="291"/>
      <c r="BA37" s="291"/>
      <c r="BB37" s="291"/>
      <c r="BC37" s="289"/>
      <c r="BD37" s="289"/>
      <c r="BE37" s="289"/>
      <c r="BF37" s="289"/>
      <c r="BG37" s="291"/>
      <c r="BH37" s="289"/>
      <c r="BI37" s="289"/>
      <c r="BJ37" s="179"/>
      <c r="BK37" s="179"/>
      <c r="BL37" s="179"/>
      <c r="BM37" s="179"/>
      <c r="BN37" s="179"/>
      <c r="BO37" s="179"/>
    </row>
    <row r="38" spans="1:67" ht="21.75" customHeight="1">
      <c r="A38" s="277"/>
      <c r="B38" s="203" t="s">
        <v>43</v>
      </c>
      <c r="C38" s="370">
        <f>SUM(F38:AI38)</f>
        <v>0</v>
      </c>
      <c r="D38" s="373" t="str">
        <f>D1&amp;" Pins"</f>
        <v>Pin Busters Pins</v>
      </c>
      <c r="E38" s="374"/>
      <c r="F38" s="375">
        <f>SUM(F22:F33)</f>
        <v>0</v>
      </c>
      <c r="G38" s="376">
        <f>SUM(G22:G33)</f>
        <v>0</v>
      </c>
      <c r="H38" s="376">
        <f>SUM(H22:H33)</f>
        <v>0</v>
      </c>
      <c r="I38" s="376">
        <f>SUM(I22:I33)</f>
        <v>0</v>
      </c>
      <c r="J38" s="376">
        <f>SUM(J22:J33)</f>
        <v>0</v>
      </c>
      <c r="K38" s="376">
        <f>SUM(K22:K33)</f>
        <v>0</v>
      </c>
      <c r="L38" s="376">
        <f>SUM(L22:L33)</f>
        <v>0</v>
      </c>
      <c r="M38" s="376">
        <f>SUM(M22:M33)</f>
        <v>0</v>
      </c>
      <c r="N38" s="376">
        <f>SUM(N22:N33)</f>
        <v>0</v>
      </c>
      <c r="O38" s="376">
        <f>SUM(O22:O33)</f>
        <v>0</v>
      </c>
      <c r="P38" s="376">
        <f>SUM(P22:P33)</f>
        <v>0</v>
      </c>
      <c r="Q38" s="376">
        <f>SUM(Q22:Q33)</f>
        <v>0</v>
      </c>
      <c r="R38" s="376">
        <f>SUM(R22:R33)</f>
        <v>0</v>
      </c>
      <c r="S38" s="376">
        <f>SUM(S22:S33)</f>
        <v>0</v>
      </c>
      <c r="T38" s="377">
        <f>SUM(T22:T33)</f>
        <v>0</v>
      </c>
      <c r="U38" s="378">
        <f>SUM(U22:U33)</f>
        <v>0</v>
      </c>
      <c r="V38" s="376">
        <f>SUM(V22:V33)</f>
        <v>0</v>
      </c>
      <c r="W38" s="376">
        <f>SUM(W22:W33)</f>
        <v>0</v>
      </c>
      <c r="X38" s="376">
        <f>SUM(X22:X33)</f>
        <v>0</v>
      </c>
      <c r="Y38" s="376">
        <f>SUM(Y22:Y33)</f>
        <v>0</v>
      </c>
      <c r="Z38" s="376">
        <f>SUM(Z22:Z33)</f>
        <v>0</v>
      </c>
      <c r="AA38" s="376">
        <f>SUM(AA22:AA33)</f>
        <v>0</v>
      </c>
      <c r="AB38" s="376">
        <f>SUM(AB22:AB33)</f>
        <v>0</v>
      </c>
      <c r="AC38" s="376">
        <f>SUM(AC22:AC33)</f>
        <v>0</v>
      </c>
      <c r="AD38" s="376">
        <f>SUM(AD22:AD33)</f>
        <v>0</v>
      </c>
      <c r="AE38" s="376">
        <f>SUM(AE22:AE33)</f>
        <v>0</v>
      </c>
      <c r="AF38" s="376">
        <f>SUM(AF22:AF33)</f>
        <v>0</v>
      </c>
      <c r="AG38" s="376">
        <f>SUM(AG22:AG33)</f>
        <v>0</v>
      </c>
      <c r="AH38" s="376">
        <f>SUM(AH22:AH33)</f>
        <v>0</v>
      </c>
      <c r="AI38" s="379">
        <f>SUM(AI22:AI33)</f>
        <v>0</v>
      </c>
      <c r="AJ38" s="359"/>
      <c r="AK38" s="370">
        <f>MAX(F38:AI38)</f>
        <v>0</v>
      </c>
      <c r="AL38" s="370"/>
      <c r="AM38" s="289"/>
      <c r="AN38" s="380" t="s">
        <v>59</v>
      </c>
      <c r="AO38" s="370">
        <f>F38+H38+J38+O38+Q38+T38+V38+X38+Z38+AB38+AC38+AE38+AH38</f>
        <v>0</v>
      </c>
      <c r="AP38" s="600" t="e">
        <f>AO38/C40</f>
        <v>#DIV/0!</v>
      </c>
      <c r="AQ38" s="600"/>
      <c r="AR38" s="370"/>
      <c r="AS38" s="370"/>
      <c r="AT38" s="370"/>
      <c r="AU38" s="370"/>
      <c r="AV38" s="370"/>
      <c r="AW38" s="303"/>
      <c r="AX38" s="358"/>
      <c r="AY38" s="359"/>
      <c r="AZ38" s="359"/>
      <c r="BA38" s="359"/>
      <c r="BB38" s="358"/>
      <c r="BC38" s="289"/>
      <c r="BD38" s="289"/>
      <c r="BE38" s="289"/>
      <c r="BF38" s="289"/>
      <c r="BG38" s="291"/>
      <c r="BH38" s="289"/>
      <c r="BI38" s="289"/>
      <c r="BJ38" s="179"/>
      <c r="BK38" s="179"/>
      <c r="BL38" s="179"/>
      <c r="BM38" s="179"/>
      <c r="BN38" s="179"/>
      <c r="BO38" s="179"/>
    </row>
    <row r="39" spans="1:67" ht="21.75" customHeight="1">
      <c r="A39" s="381" t="s">
        <v>95</v>
      </c>
      <c r="B39" s="176" t="s">
        <v>39</v>
      </c>
      <c r="C39" s="370">
        <f>SUM(F39:AI39)</f>
        <v>0</v>
      </c>
      <c r="D39" s="382" t="s">
        <v>96</v>
      </c>
      <c r="E39" s="383"/>
      <c r="F39" s="384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6"/>
      <c r="U39" s="387"/>
      <c r="V39" s="385"/>
      <c r="W39" s="385"/>
      <c r="X39" s="385"/>
      <c r="Y39" s="385"/>
      <c r="Z39" s="385"/>
      <c r="AA39" s="385"/>
      <c r="AB39" s="385"/>
      <c r="AC39" s="385"/>
      <c r="AD39" s="385"/>
      <c r="AE39" s="385"/>
      <c r="AF39" s="385"/>
      <c r="AG39" s="385"/>
      <c r="AH39" s="385"/>
      <c r="AI39" s="388"/>
      <c r="AJ39" s="359"/>
      <c r="AK39" s="370">
        <f>MAX(F39:AI39)</f>
        <v>0</v>
      </c>
      <c r="AL39" s="370"/>
      <c r="AM39" s="289"/>
      <c r="AN39" s="380" t="s">
        <v>60</v>
      </c>
      <c r="AO39" s="370">
        <f>G38+I38+K38+M38+N38+P38+S38+U38+W38+Y38+AD38+AF38+AI38</f>
        <v>0</v>
      </c>
      <c r="AP39" s="600" t="e">
        <f>AO39/C41</f>
        <v>#DIV/0!</v>
      </c>
      <c r="AQ39" s="600"/>
      <c r="AR39" s="389"/>
      <c r="AS39" s="370"/>
      <c r="AT39" s="370"/>
      <c r="AU39" s="370"/>
      <c r="AV39" s="370"/>
      <c r="AW39" s="370"/>
      <c r="AX39" s="359"/>
      <c r="AY39" s="359"/>
      <c r="AZ39" s="359"/>
      <c r="BA39" s="359"/>
      <c r="BB39" s="359"/>
      <c r="BC39" s="289"/>
      <c r="BD39" s="289"/>
      <c r="BE39" s="289"/>
      <c r="BF39" s="289"/>
      <c r="BG39" s="291"/>
      <c r="BH39" s="289"/>
      <c r="BI39" s="289"/>
      <c r="BJ39" s="179"/>
      <c r="BK39" s="179"/>
      <c r="BL39" s="179"/>
      <c r="BM39" s="179"/>
      <c r="BN39" s="179"/>
      <c r="BO39" s="179"/>
    </row>
    <row r="40" spans="1:67" ht="21.75" customHeight="1">
      <c r="A40" s="390"/>
      <c r="B40" s="203" t="s">
        <v>43</v>
      </c>
      <c r="C40" s="370">
        <f>COUNTIF(F40:AI40,"&gt;0")</f>
        <v>0</v>
      </c>
      <c r="D40" s="391" t="s">
        <v>97</v>
      </c>
      <c r="E40" s="392"/>
      <c r="F40" s="393">
        <f>IF(F21="H",F38,"")</f>
      </c>
      <c r="G40" s="394">
        <f>IF(G21="H",G38,"")</f>
      </c>
      <c r="H40" s="394">
        <f>IF(H21="H",H38,"")</f>
      </c>
      <c r="I40" s="394">
        <f>IF(I21="H",I38,"")</f>
      </c>
      <c r="J40" s="394">
        <f>IF(J21="H",J38,"")</f>
      </c>
      <c r="K40" s="394">
        <f>IF(K21="H",K38,"")</f>
      </c>
      <c r="L40" s="394">
        <f>IF(L21="H",L38,"")</f>
      </c>
      <c r="M40" s="394">
        <f>IF(M21="H",M38,"")</f>
      </c>
      <c r="N40" s="394">
        <f>IF(N21="H",N38,"")</f>
      </c>
      <c r="O40" s="394">
        <f>IF(O21="H",O38,"")</f>
      </c>
      <c r="P40" s="394">
        <f>IF(P21="H",P38,"")</f>
      </c>
      <c r="Q40" s="394">
        <f>IF(Q21="H",Q38,"")</f>
      </c>
      <c r="R40" s="394">
        <f>IF(R21="H",R38,"")</f>
      </c>
      <c r="S40" s="394">
        <f>IF(S21="H",S38,"")</f>
      </c>
      <c r="T40" s="395">
        <f>IF(T21="H",T38,"")</f>
      </c>
      <c r="U40" s="396">
        <f>IF(U21="H",U38,"")</f>
      </c>
      <c r="V40" s="394">
        <f>IF(V21="H",V38,"")</f>
      </c>
      <c r="W40" s="394">
        <f>IF(W21="H",W38,"")</f>
      </c>
      <c r="X40" s="394">
        <f>IF(X21="H",X38,"")</f>
      </c>
      <c r="Y40" s="394">
        <f>IF(Y21="H",Y38,"")</f>
      </c>
      <c r="Z40" s="394">
        <f>IF(Z21="H",Z38,"")</f>
      </c>
      <c r="AA40" s="394">
        <f>IF(AA21="H",AA38,"")</f>
      </c>
      <c r="AB40" s="394">
        <f>IF(AB21="H",AB38,"")</f>
      </c>
      <c r="AC40" s="394">
        <f>IF(AC21="H",AC38,"")</f>
      </c>
      <c r="AD40" s="394">
        <f>IF(AD21="H",AD38,"")</f>
      </c>
      <c r="AE40" s="394">
        <f>IF(AE21="H",AE38,"")</f>
      </c>
      <c r="AF40" s="394">
        <f>IF(AF21="H",AF38,"")</f>
      </c>
      <c r="AG40" s="394">
        <f>IF(AG21="H",AG38,"")</f>
      </c>
      <c r="AH40" s="394">
        <f>IF(AH21="H",AH38,"")</f>
      </c>
      <c r="AI40" s="397">
        <f>IF(AI21="H",AI38,"")</f>
      </c>
      <c r="AJ40" s="359"/>
      <c r="AK40" s="370">
        <f>SUM(F40:AI40)</f>
        <v>0</v>
      </c>
      <c r="AL40" s="370"/>
      <c r="AM40" s="289"/>
      <c r="AN40" s="370"/>
      <c r="AO40" s="398" t="e">
        <f>AK40/C40</f>
        <v>#DIV/0!</v>
      </c>
      <c r="AP40" s="600"/>
      <c r="AQ40" s="600"/>
      <c r="AR40" s="389"/>
      <c r="AS40" s="370"/>
      <c r="AT40" s="370"/>
      <c r="AU40" s="370"/>
      <c r="AV40" s="370"/>
      <c r="AW40" s="370"/>
      <c r="AX40" s="359"/>
      <c r="AY40" s="359"/>
      <c r="AZ40" s="359"/>
      <c r="BA40" s="359"/>
      <c r="BB40" s="359"/>
      <c r="BC40" s="289"/>
      <c r="BD40" s="289"/>
      <c r="BE40" s="289"/>
      <c r="BF40" s="289"/>
      <c r="BG40" s="291"/>
      <c r="BH40" s="289"/>
      <c r="BI40" s="289"/>
      <c r="BJ40" s="179"/>
      <c r="BK40" s="179"/>
      <c r="BL40" s="179"/>
      <c r="BM40" s="179"/>
      <c r="BN40" s="179"/>
      <c r="BO40" s="179"/>
    </row>
    <row r="41" spans="1:67" ht="21.75" customHeight="1">
      <c r="A41" s="209"/>
      <c r="B41" s="203" t="s">
        <v>43</v>
      </c>
      <c r="C41" s="370">
        <f>COUNTIF(F41:AI41,"&gt;0")</f>
        <v>0</v>
      </c>
      <c r="D41" s="399" t="s">
        <v>98</v>
      </c>
      <c r="E41" s="400"/>
      <c r="F41" s="401">
        <f>IF(F21="A",F38,"")</f>
      </c>
      <c r="G41" s="402">
        <f>IF(G21="A",G38,"")</f>
      </c>
      <c r="H41" s="402">
        <f>IF(H21="A",H38,"")</f>
      </c>
      <c r="I41" s="402">
        <f>IF(I21="A",I38,"")</f>
      </c>
      <c r="J41" s="402">
        <f>IF(J21="A",J38,"")</f>
      </c>
      <c r="K41" s="402">
        <f>IF(K21="A",K38,"")</f>
      </c>
      <c r="L41" s="402">
        <f>IF(L21="A",L38,"")</f>
      </c>
      <c r="M41" s="402">
        <f>IF(M21="A",M38,"")</f>
      </c>
      <c r="N41" s="402">
        <f>IF(N21="A",N38,"")</f>
      </c>
      <c r="O41" s="402">
        <f>IF(O21="A",O38,"")</f>
      </c>
      <c r="P41" s="402">
        <f>IF(P21="A",P38,"")</f>
      </c>
      <c r="Q41" s="402">
        <f>IF(Q21="A",Q38,"")</f>
      </c>
      <c r="R41" s="402">
        <f>IF(R21="A",R38,"")</f>
      </c>
      <c r="S41" s="402">
        <f>IF(S21="A",S38,"")</f>
      </c>
      <c r="T41" s="403">
        <f>IF(T21="A",T38,"")</f>
      </c>
      <c r="U41" s="404">
        <f>IF(U21="A",U38,"")</f>
      </c>
      <c r="V41" s="402">
        <f>IF(V21="A",V38,"")</f>
      </c>
      <c r="W41" s="402">
        <f>IF(W21="A",W38,"")</f>
      </c>
      <c r="X41" s="402">
        <f>IF(X21="A",X38,"")</f>
      </c>
      <c r="Y41" s="402">
        <f>IF(Y21="A",Y38,"")</f>
      </c>
      <c r="Z41" s="402">
        <f>IF(Z21="A",Z38,"")</f>
      </c>
      <c r="AA41" s="402">
        <f>IF(AA21="A",AA38,"")</f>
      </c>
      <c r="AB41" s="402">
        <f>IF(AB21="A",AB38,"")</f>
      </c>
      <c r="AC41" s="402">
        <f>IF(AC21="A",AC38,"")</f>
      </c>
      <c r="AD41" s="402">
        <f>IF(AD21="A",AD38,"")</f>
      </c>
      <c r="AE41" s="402">
        <f>IF(AE21="A",AE38,"")</f>
      </c>
      <c r="AF41" s="402">
        <f>IF(AF21="A",AF38,"")</f>
      </c>
      <c r="AG41" s="402">
        <f>IF(AG21="A",AG38,"")</f>
      </c>
      <c r="AH41" s="402">
        <f>IF(AH21="A",AH38,"")</f>
      </c>
      <c r="AI41" s="405">
        <f>IF(AI21="A",AI38,"")</f>
      </c>
      <c r="AJ41" s="359"/>
      <c r="AK41" s="370">
        <f>SUM(F41:AI41)</f>
        <v>0</v>
      </c>
      <c r="AL41" s="370"/>
      <c r="AM41" s="289"/>
      <c r="AN41" s="370"/>
      <c r="AO41" s="398" t="e">
        <f>AK41/C41</f>
        <v>#DIV/0!</v>
      </c>
      <c r="AP41" s="600"/>
      <c r="AQ41" s="600"/>
      <c r="AR41" s="389"/>
      <c r="AS41" s="370"/>
      <c r="AT41" s="370"/>
      <c r="AU41" s="370"/>
      <c r="AV41" s="370"/>
      <c r="AW41" s="370"/>
      <c r="AX41" s="359"/>
      <c r="AY41" s="359"/>
      <c r="AZ41" s="359"/>
      <c r="BA41" s="359"/>
      <c r="BB41" s="359"/>
      <c r="BC41" s="289"/>
      <c r="BD41" s="289"/>
      <c r="BE41" s="289"/>
      <c r="BF41" s="289"/>
      <c r="BG41" s="291"/>
      <c r="BH41" s="289"/>
      <c r="BI41" s="289"/>
      <c r="BJ41" s="179"/>
      <c r="BK41" s="179"/>
      <c r="BL41" s="179"/>
      <c r="BM41" s="179"/>
      <c r="BN41" s="179"/>
      <c r="BO41" s="179"/>
    </row>
    <row r="42" spans="1:67" ht="21.75" customHeight="1">
      <c r="A42" s="209"/>
      <c r="B42" s="203" t="s">
        <v>43</v>
      </c>
      <c r="C42" s="370"/>
      <c r="D42" s="406" t="s">
        <v>99</v>
      </c>
      <c r="E42" s="407"/>
      <c r="F42" s="393">
        <f>MAX(F22:F33)</f>
        <v>0</v>
      </c>
      <c r="G42" s="394">
        <f>MAX(G22:G33)</f>
        <v>0</v>
      </c>
      <c r="H42" s="394">
        <f>MAX(H22:H33)</f>
        <v>0</v>
      </c>
      <c r="I42" s="394">
        <f>MAX(I22:I33)</f>
        <v>0</v>
      </c>
      <c r="J42" s="394">
        <f>MAX(J22:J33)</f>
        <v>0</v>
      </c>
      <c r="K42" s="394">
        <f>MAX(K22:K33)</f>
        <v>0</v>
      </c>
      <c r="L42" s="394">
        <f>MAX(L22:L33)</f>
        <v>0</v>
      </c>
      <c r="M42" s="394">
        <f>MAX(M22:M33)</f>
        <v>0</v>
      </c>
      <c r="N42" s="394">
        <f>MAX(N22:N33)</f>
        <v>0</v>
      </c>
      <c r="O42" s="394">
        <f>MAX(O22:O33)</f>
        <v>0</v>
      </c>
      <c r="P42" s="394">
        <f>MAX(P22:P33)</f>
        <v>0</v>
      </c>
      <c r="Q42" s="394">
        <f>MAX(Q22:Q33)</f>
        <v>0</v>
      </c>
      <c r="R42" s="394">
        <f>MAX(R22:R33)</f>
        <v>0</v>
      </c>
      <c r="S42" s="394">
        <f>MAX(S22:S33)</f>
        <v>0</v>
      </c>
      <c r="T42" s="395">
        <f>MAX(T22:T33)</f>
        <v>0</v>
      </c>
      <c r="U42" s="396">
        <f>MAX(U22:U33)</f>
        <v>0</v>
      </c>
      <c r="V42" s="394">
        <f>MAX(V22:V33)</f>
        <v>0</v>
      </c>
      <c r="W42" s="394">
        <f>MAX(W22:W33)</f>
        <v>0</v>
      </c>
      <c r="X42" s="394">
        <f>MAX(X22:X33)</f>
        <v>0</v>
      </c>
      <c r="Y42" s="394">
        <f>MAX(Y22:Y33)</f>
        <v>0</v>
      </c>
      <c r="Z42" s="394">
        <f>MAX(Z22:Z33)</f>
        <v>0</v>
      </c>
      <c r="AA42" s="394">
        <f>MAX(AA22:AA33)</f>
        <v>0</v>
      </c>
      <c r="AB42" s="394">
        <f>MAX(AB22:AB33)</f>
        <v>0</v>
      </c>
      <c r="AC42" s="394">
        <f>MAX(AC22:AC33)</f>
        <v>0</v>
      </c>
      <c r="AD42" s="394">
        <f>MAX(AD22:AD33)</f>
        <v>0</v>
      </c>
      <c r="AE42" s="394">
        <f>MAX(AE22:AE33)</f>
        <v>0</v>
      </c>
      <c r="AF42" s="394">
        <f>MAX(AF22:AF33)</f>
        <v>0</v>
      </c>
      <c r="AG42" s="394">
        <f>MAX(AG22:AG33)</f>
        <v>0</v>
      </c>
      <c r="AH42" s="394">
        <f>MAX(AH22:AH33)</f>
        <v>0</v>
      </c>
      <c r="AI42" s="397">
        <f>MAX(AI22:AI33)</f>
        <v>0</v>
      </c>
      <c r="AJ42" s="359"/>
      <c r="AK42" s="370">
        <f>MAX(F42:AI42)</f>
        <v>0</v>
      </c>
      <c r="AL42" s="370"/>
      <c r="AM42" s="289"/>
      <c r="AN42" s="303"/>
      <c r="AO42" s="303"/>
      <c r="AP42" s="303"/>
      <c r="AQ42" s="303"/>
      <c r="AR42" s="408"/>
      <c r="AS42" s="408"/>
      <c r="AT42" s="408"/>
      <c r="AU42" s="408"/>
      <c r="AV42" s="408"/>
      <c r="AW42" s="408"/>
      <c r="AX42" s="289"/>
      <c r="AY42" s="289"/>
      <c r="AZ42" s="289"/>
      <c r="BA42" s="289"/>
      <c r="BB42" s="289"/>
      <c r="BC42" s="289"/>
      <c r="BD42" s="289"/>
      <c r="BE42" s="289"/>
      <c r="BF42" s="289"/>
      <c r="BG42" s="291"/>
      <c r="BH42" s="289"/>
      <c r="BI42" s="289"/>
      <c r="BJ42" s="179"/>
      <c r="BK42" s="179"/>
      <c r="BL42" s="179"/>
      <c r="BM42" s="179"/>
      <c r="BN42" s="179"/>
      <c r="BO42" s="179"/>
    </row>
    <row r="43" spans="1:67" ht="21.75" customHeight="1">
      <c r="A43" s="276"/>
      <c r="B43" s="203" t="s">
        <v>43</v>
      </c>
      <c r="C43" s="370"/>
      <c r="D43" s="409" t="s">
        <v>100</v>
      </c>
      <c r="E43" s="410"/>
      <c r="F43" s="411">
        <f>MIN(F22:F33)</f>
        <v>0</v>
      </c>
      <c r="G43" s="412">
        <f>MIN(G22:G33)</f>
        <v>0</v>
      </c>
      <c r="H43" s="412">
        <f>MIN(H22:H33)</f>
        <v>0</v>
      </c>
      <c r="I43" s="412">
        <f>MIN(I22:I33)</f>
        <v>0</v>
      </c>
      <c r="J43" s="412">
        <f>MIN(J22:J33)</f>
        <v>0</v>
      </c>
      <c r="K43" s="412">
        <f>MIN(K22:K33)</f>
        <v>0</v>
      </c>
      <c r="L43" s="412">
        <f>MIN(L22:L33)</f>
        <v>0</v>
      </c>
      <c r="M43" s="412">
        <f>MIN(M22:M33)</f>
        <v>0</v>
      </c>
      <c r="N43" s="412">
        <f>MIN(N22:N33)</f>
        <v>0</v>
      </c>
      <c r="O43" s="412">
        <f>MIN(O22:O33)</f>
        <v>0</v>
      </c>
      <c r="P43" s="412">
        <f>MIN(P22:P33)</f>
        <v>0</v>
      </c>
      <c r="Q43" s="412">
        <f>MIN(Q22:Q33)</f>
        <v>0</v>
      </c>
      <c r="R43" s="412">
        <f>MIN(R22:R33)</f>
        <v>0</v>
      </c>
      <c r="S43" s="412">
        <f>MIN(S22:S33)</f>
        <v>0</v>
      </c>
      <c r="T43" s="413">
        <f>MIN(T22:T33)</f>
        <v>0</v>
      </c>
      <c r="U43" s="414">
        <f>MIN(U22:U33)</f>
        <v>0</v>
      </c>
      <c r="V43" s="412">
        <f>MIN(V22:V33)</f>
        <v>0</v>
      </c>
      <c r="W43" s="412">
        <f>MIN(W22:W33)</f>
        <v>0</v>
      </c>
      <c r="X43" s="412">
        <f>MIN(X22:X33)</f>
        <v>0</v>
      </c>
      <c r="Y43" s="412">
        <f>MIN(Y22:Y33)</f>
        <v>0</v>
      </c>
      <c r="Z43" s="412">
        <f>MIN(Z22:Z33)</f>
        <v>0</v>
      </c>
      <c r="AA43" s="412">
        <f>MIN(AA22:AA33)</f>
        <v>0</v>
      </c>
      <c r="AB43" s="412">
        <f>MIN(AB22:AB33)</f>
        <v>0</v>
      </c>
      <c r="AC43" s="412">
        <f>MIN(AC22:AC33)</f>
        <v>0</v>
      </c>
      <c r="AD43" s="412">
        <f>MIN(AD22:AD33)</f>
        <v>0</v>
      </c>
      <c r="AE43" s="412">
        <f>MIN(AE22:AE33)</f>
        <v>0</v>
      </c>
      <c r="AF43" s="412">
        <f>MIN(AF22:AF33)</f>
        <v>0</v>
      </c>
      <c r="AG43" s="412">
        <f>MIN(AG22:AG33)</f>
        <v>0</v>
      </c>
      <c r="AH43" s="412">
        <f>MIN(AH22:AH33)</f>
        <v>0</v>
      </c>
      <c r="AI43" s="415">
        <f>MIN(AI22:AI33)</f>
        <v>0</v>
      </c>
      <c r="AJ43" s="359"/>
      <c r="AK43" s="370">
        <f>MIN(F22:AI33)</f>
        <v>0</v>
      </c>
      <c r="AL43" s="370"/>
      <c r="AM43" s="289"/>
      <c r="AN43" s="303"/>
      <c r="AO43" s="303"/>
      <c r="AP43" s="303"/>
      <c r="AQ43" s="303"/>
      <c r="AR43" s="408"/>
      <c r="AS43" s="408"/>
      <c r="AT43" s="408"/>
      <c r="AU43" s="408"/>
      <c r="AV43" s="371"/>
      <c r="AW43" s="408"/>
      <c r="AX43" s="289"/>
      <c r="AY43" s="289"/>
      <c r="AZ43" s="289"/>
      <c r="BA43" s="289"/>
      <c r="BB43" s="289"/>
      <c r="BC43" s="289"/>
      <c r="BD43" s="289"/>
      <c r="BE43" s="289"/>
      <c r="BF43" s="289"/>
      <c r="BG43" s="289"/>
      <c r="BH43" s="289"/>
      <c r="BI43" s="289"/>
      <c r="BJ43" s="179"/>
      <c r="BK43" s="179"/>
      <c r="BL43" s="179"/>
      <c r="BM43" s="179"/>
      <c r="BN43" s="179"/>
      <c r="BO43" s="179"/>
    </row>
    <row r="44" spans="1:67" ht="21.75" customHeight="1">
      <c r="A44" s="276"/>
      <c r="B44" s="203" t="s">
        <v>43</v>
      </c>
      <c r="C44" s="370"/>
      <c r="D44" s="416" t="s">
        <v>101</v>
      </c>
      <c r="E44" s="417"/>
      <c r="F44" s="418">
        <f>IF(F38&gt;0,AVERAGE(F22:F33),0)</f>
        <v>0</v>
      </c>
      <c r="G44" s="419">
        <f>IF(G38&gt;0,AVERAGE(G22:G33),0)</f>
        <v>0</v>
      </c>
      <c r="H44" s="419">
        <f>IF(H38&gt;0,AVERAGE(H22:H33),0)</f>
        <v>0</v>
      </c>
      <c r="I44" s="419">
        <f>IF(I38&gt;0,AVERAGE(I22:I33),0)</f>
        <v>0</v>
      </c>
      <c r="J44" s="419">
        <f>IF(J38&gt;0,AVERAGE(J22:J33),0)</f>
        <v>0</v>
      </c>
      <c r="K44" s="419">
        <f>IF(K38&gt;0,AVERAGE(K22:K33),0)</f>
        <v>0</v>
      </c>
      <c r="L44" s="419">
        <f>IF(L38&gt;0,AVERAGE(L22:L33),0)</f>
        <v>0</v>
      </c>
      <c r="M44" s="419">
        <f>IF(M38&gt;0,AVERAGE(M22:M33),0)</f>
        <v>0</v>
      </c>
      <c r="N44" s="419">
        <f>IF(N38&gt;0,AVERAGE(N22:N33),0)</f>
        <v>0</v>
      </c>
      <c r="O44" s="419">
        <f>IF(O38&gt;0,AVERAGE(O22:O33),0)</f>
        <v>0</v>
      </c>
      <c r="P44" s="419">
        <f>IF(P38&gt;0,AVERAGE(P22:P33),0)</f>
        <v>0</v>
      </c>
      <c r="Q44" s="419">
        <f>IF(Q38&gt;0,AVERAGE(Q22:Q33),0)</f>
        <v>0</v>
      </c>
      <c r="R44" s="419">
        <f>IF(R38&gt;0,AVERAGE(R22:R33),0)</f>
        <v>0</v>
      </c>
      <c r="S44" s="419">
        <f>IF(S38&gt;0,AVERAGE(S22:S33),0)</f>
        <v>0</v>
      </c>
      <c r="T44" s="420">
        <f>IF(T38&gt;0,AVERAGE(T22:T33),0)</f>
        <v>0</v>
      </c>
      <c r="U44" s="421">
        <f>IF(U38&gt;0,AVERAGE(U22:U33),0)</f>
        <v>0</v>
      </c>
      <c r="V44" s="419">
        <f>IF(V38&gt;0,AVERAGE(V22:V33),0)</f>
        <v>0</v>
      </c>
      <c r="W44" s="419">
        <f>IF(W38&gt;0,AVERAGE(W22:W33),0)</f>
        <v>0</v>
      </c>
      <c r="X44" s="419">
        <f>IF(X38&gt;0,AVERAGE(X22:X33),0)</f>
        <v>0</v>
      </c>
      <c r="Y44" s="419">
        <f>IF(Y38&gt;0,AVERAGE(Y22:Y33),0)</f>
        <v>0</v>
      </c>
      <c r="Z44" s="419">
        <f>IF(Z38&gt;0,AVERAGE(Z22:Z33),0)</f>
        <v>0</v>
      </c>
      <c r="AA44" s="419">
        <f>IF(AA38&gt;0,AVERAGE(AA22:AA33),0)</f>
        <v>0</v>
      </c>
      <c r="AB44" s="419">
        <f>IF(AB38&gt;0,AVERAGE(AB22:AB33),0)</f>
        <v>0</v>
      </c>
      <c r="AC44" s="419">
        <f>IF(AC38&gt;0,AVERAGE(AC22:AC33),0)</f>
        <v>0</v>
      </c>
      <c r="AD44" s="419">
        <f>IF(AD38&gt;0,AVERAGE(AD22:AD33),0)</f>
        <v>0</v>
      </c>
      <c r="AE44" s="419">
        <f>IF(AE38&gt;0,AVERAGE(AE22:AE33),0)</f>
        <v>0</v>
      </c>
      <c r="AF44" s="419">
        <f>IF(AF38&gt;0,AVERAGE(AF22:AF33),0)</f>
        <v>0</v>
      </c>
      <c r="AG44" s="419">
        <f>IF(AG38&gt;0,AVERAGE(AG22:AG33),0)</f>
        <v>0</v>
      </c>
      <c r="AH44" s="419">
        <f>IF(AH38&gt;0,AVERAGE(AH22:AH33),0)</f>
        <v>0</v>
      </c>
      <c r="AI44" s="422">
        <f>IF(AI38&gt;0,AVERAGE(AI22:AI33),0)</f>
        <v>0</v>
      </c>
      <c r="AJ44" s="359"/>
      <c r="AK44" s="370"/>
      <c r="AL44" s="370"/>
      <c r="AM44" s="289"/>
      <c r="AN44" s="303"/>
      <c r="AO44" s="303"/>
      <c r="AP44" s="303"/>
      <c r="AQ44" s="303"/>
      <c r="AR44" s="408"/>
      <c r="AS44" s="408"/>
      <c r="AT44" s="408"/>
      <c r="AU44" s="408"/>
      <c r="AV44" s="408"/>
      <c r="AW44" s="408"/>
      <c r="AX44" s="289"/>
      <c r="AY44" s="289"/>
      <c r="AZ44" s="289"/>
      <c r="BA44" s="289"/>
      <c r="BB44" s="289"/>
      <c r="BC44" s="289"/>
      <c r="BD44" s="289"/>
      <c r="BE44" s="289"/>
      <c r="BF44" s="289"/>
      <c r="BG44" s="289"/>
      <c r="BH44" s="289"/>
      <c r="BI44" s="289"/>
      <c r="BJ44" s="179"/>
      <c r="BK44" s="179"/>
      <c r="BL44" s="179"/>
      <c r="BM44" s="179"/>
      <c r="BN44" s="179"/>
      <c r="BO44" s="179"/>
    </row>
    <row r="45" spans="1:67" ht="21.75" customHeight="1">
      <c r="A45" s="276"/>
      <c r="B45" s="203" t="s">
        <v>43</v>
      </c>
      <c r="C45" s="370"/>
      <c r="D45" s="423" t="s">
        <v>102</v>
      </c>
      <c r="E45" s="424"/>
      <c r="F45" s="425">
        <f>IF(F34&lt;&gt;8,"",IF(F37="A","",IF(F38=F39,"D",IF(F38&gt;F39,"W",IF(F38&lt;F39,"L")))))</f>
      </c>
      <c r="G45" s="426">
        <f>IF(G34&lt;&gt;8,"",IF(G37="A","",IF(G38=G39,"D",IF(G38&gt;G39,"W",IF(G38&lt;G39,"L")))))</f>
      </c>
      <c r="H45" s="426">
        <f>IF(H34&lt;&gt;8,"",IF(H37="A","",IF(H38=H39,"D",IF(H38&gt;H39,"W",IF(H38&lt;H39,"L")))))</f>
      </c>
      <c r="I45" s="426">
        <f>IF(I34&lt;&gt;8,"",IF(I37="A","",IF(I38=I39,"D",IF(I38&gt;I39,"W",IF(I38&lt;I39,"L")))))</f>
      </c>
      <c r="J45" s="426">
        <f>IF(J34&lt;&gt;8,"",IF(J37="A","",IF(J38=J39,"D",IF(J38&gt;J39,"W",IF(J38&lt;J39,"L")))))</f>
      </c>
      <c r="K45" s="426">
        <f>IF(K34&lt;&gt;8,"",IF(K37="A","",IF(K38=K39,"D",IF(K38&gt;K39,"W",IF(K38&lt;K39,"L")))))</f>
      </c>
      <c r="L45" s="426">
        <f>IF(L34&lt;&gt;8,"",IF(L37="A","",IF(L38=L39,"D",IF(L38&gt;L39,"W",IF(L38&lt;L39,"L")))))</f>
      </c>
      <c r="M45" s="426">
        <f>IF(M34&lt;&gt;8,"",IF(M37="A","",IF(M38=M39,"D",IF(M38&gt;M39,"W",IF(M38&lt;M39,"L")))))</f>
      </c>
      <c r="N45" s="426">
        <f>IF(N34&lt;&gt;8,"",IF(N37="A","",IF(N38=N39,"D",IF(N38&gt;N39,"W",IF(N38&lt;N39,"L")))))</f>
      </c>
      <c r="O45" s="426">
        <f>IF(O34&lt;&gt;8,"",IF(O37="A","",IF(O38=O39,"D",IF(O38&gt;O39,"W",IF(O38&lt;O39,"L")))))</f>
      </c>
      <c r="P45" s="426">
        <f>IF(P34&lt;&gt;8,"",IF(P37="A","",IF(P38=P39,"D",IF(P38&gt;P39,"W",IF(P38&lt;P39,"L")))))</f>
      </c>
      <c r="Q45" s="426">
        <f>IF(Q34&lt;&gt;8,"",IF(Q37="A","",IF(Q38=Q39,"D",IF(Q38&gt;Q39,"W",IF(Q38&lt;Q39,"L")))))</f>
      </c>
      <c r="R45" s="426">
        <f>IF(R34&lt;&gt;8,"",IF(R37="A","",IF(R38=R39,"D",IF(R38&gt;R39,"W",IF(R38&lt;R39,"L")))))</f>
      </c>
      <c r="S45" s="426">
        <f>IF(S34&lt;&gt;8,"",IF(S37="A","",IF(S38=S39,"D",IF(S38&gt;S39,"W",IF(S38&lt;S39,"L")))))</f>
      </c>
      <c r="T45" s="427">
        <f>IF(T34&lt;&gt;8,"",IF(T37="A","",IF(T38=T39,"D",IF(T38&gt;T39,"W",IF(T38&lt;T39,"L")))))</f>
      </c>
      <c r="U45" s="428">
        <f>IF(U34&lt;&gt;8,"",IF(U37="A","",IF(U38=U39,"D",IF(U38&gt;U39,"W",IF(U38&lt;U39,"L")))))</f>
      </c>
      <c r="V45" s="426">
        <f>IF(V34&lt;&gt;8,"",IF(V37="A","",IF(V38=V39,"D",IF(V38&gt;V39,"W",IF(V38&lt;V39,"L")))))</f>
      </c>
      <c r="W45" s="426">
        <f>IF(W34&lt;&gt;8,"",IF(W37="A","",IF(W38=W39,"D",IF(W38&gt;W39,"W",IF(W38&lt;W39,"L")))))</f>
      </c>
      <c r="X45" s="426">
        <f>IF(X34&lt;&gt;8,"",IF(X37="A","",IF(X38=X39,"D",IF(X38&gt;X39,"W",IF(X38&lt;X39,"L")))))</f>
      </c>
      <c r="Y45" s="426">
        <f>IF(Y34&lt;&gt;8,"",IF(Y37="A","",IF(Y38=Y39,"D",IF(Y38&gt;Y39,"W",IF(Y38&lt;Y39,"L")))))</f>
      </c>
      <c r="Z45" s="426">
        <f>IF(Z34&lt;&gt;8,"",IF(Z37="A","",IF(Z38=Z39,"D",IF(Z38&gt;Z39,"W",IF(Z38&lt;Z39,"L")))))</f>
      </c>
      <c r="AA45" s="426">
        <f>IF(AA34&lt;&gt;8,"",IF(AA37="A","",IF(AA38=AA39,"D",IF(AA38&gt;AA39,"W",IF(AA38&lt;AA39,"L")))))</f>
      </c>
      <c r="AB45" s="426">
        <f>IF(AB34&lt;&gt;8,"",IF(AB37="A","",IF(AB38=AB39,"D",IF(AB38&gt;AB39,"W",IF(AB38&lt;AB39,"L")))))</f>
      </c>
      <c r="AC45" s="426">
        <f>IF(AC34&lt;&gt;8,"",IF(AC37="A","",IF(AC38=AC39,"D",IF(AC38&gt;AC39,"W",IF(AC38&lt;AC39,"L")))))</f>
      </c>
      <c r="AD45" s="426">
        <f>IF(AD34&lt;&gt;8,"",IF(AD37="A","",IF(AD38=AD39,"D",IF(AD38&gt;AD39,"W",IF(AD38&lt;AD39,"L")))))</f>
      </c>
      <c r="AE45" s="426">
        <f>IF(AE34&lt;&gt;8,"",IF(AE37="A","",IF(AE38=AE39,"D",IF(AE38&gt;AE39,"W",IF(AE38&lt;AE39,"L")))))</f>
      </c>
      <c r="AF45" s="426">
        <f>IF(AF34&lt;&gt;8,"",IF(AF37="A","",IF(AF38=AF39,"D",IF(AF38&gt;AF39,"W",IF(AF38&lt;AF39,"L")))))</f>
      </c>
      <c r="AG45" s="426">
        <f>IF(AG34&lt;&gt;8,"",IF(AG37="A","",IF(AG38=AG39,"D",IF(AG38&gt;AG39,"W",IF(AG38&lt;AG39,"L")))))</f>
      </c>
      <c r="AH45" s="426">
        <f>IF(AH34&lt;&gt;8,"",IF(AH37="A","",IF(AH38=AH39,"D",IF(AH38&gt;AH39,"W",IF(AH38&lt;AH39,"L")))))</f>
      </c>
      <c r="AI45" s="429">
        <f>IF(AI34&lt;&gt;8,"",IF(AI37="A","",IF(AI38=AI39,"D",IF(AI38&gt;AI39,"W",IF(AI38&lt;AI39,"L")))))</f>
      </c>
      <c r="AJ45" s="359"/>
      <c r="AK45" s="370" t="s">
        <v>62</v>
      </c>
      <c r="AL45" s="430">
        <f>COUNTIF(F45:AI45,"=W")</f>
        <v>0</v>
      </c>
      <c r="AM45" s="431" t="s">
        <v>63</v>
      </c>
      <c r="AN45" s="430">
        <f>COUNTIF(F45:AI45,"=D")</f>
        <v>0</v>
      </c>
      <c r="AO45" s="370" t="s">
        <v>64</v>
      </c>
      <c r="AP45" s="432">
        <f>COUNTIF(F45:AI45,"=L")</f>
        <v>0</v>
      </c>
      <c r="AQ45" s="303" t="s">
        <v>59</v>
      </c>
      <c r="AR45" s="408"/>
      <c r="AS45" s="408"/>
      <c r="AT45" s="408"/>
      <c r="AU45" s="408"/>
      <c r="AV45" s="408"/>
      <c r="AW45" s="408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289"/>
      <c r="BJ45" s="179"/>
      <c r="BK45" s="179"/>
      <c r="BL45" s="179"/>
      <c r="BM45" s="179"/>
      <c r="BN45" s="179"/>
      <c r="BO45" s="179"/>
    </row>
    <row r="46" spans="1:67" ht="21.75" customHeight="1">
      <c r="A46" s="276"/>
      <c r="B46" s="203" t="s">
        <v>43</v>
      </c>
      <c r="C46" s="433"/>
      <c r="D46" s="434" t="s">
        <v>103</v>
      </c>
      <c r="E46" s="435"/>
      <c r="F46" s="436">
        <f>IF(F34&lt;&gt;8,"",IF(F37="H","",IF(F38=F39,"D",IF(F38&gt;F39,"W",IF(F38&lt;F39,"L")))))</f>
      </c>
      <c r="G46" s="437">
        <f>IF(G34&lt;&gt;8,"",IF(G37="H","",IF(G38=G39,"D",IF(G38&gt;G39,"W",IF(G38&lt;G39,"L")))))</f>
      </c>
      <c r="H46" s="437">
        <f>IF(H34&lt;&gt;8,"",IF(H37="H","",IF(H38=H39,"D",IF(H38&gt;H39,"W",IF(H38&lt;H39,"L")))))</f>
      </c>
      <c r="I46" s="437">
        <f>IF(I34&lt;&gt;8,"",IF(I37="H","",IF(I38=I39,"D",IF(I38&gt;I39,"W",IF(I38&lt;I39,"L")))))</f>
      </c>
      <c r="J46" s="437">
        <f>IF(J34&lt;&gt;8,"",IF(J37="H","",IF(J38=J39,"D",IF(J38&gt;J39,"W",IF(J38&lt;J39,"L")))))</f>
      </c>
      <c r="K46" s="437">
        <f>IF(K34&lt;&gt;8,"",IF(K37="H","",IF(K38=K39,"D",IF(K38&gt;K39,"W",IF(K38&lt;K39,"L")))))</f>
      </c>
      <c r="L46" s="437">
        <f>IF(L34&lt;&gt;8,"",IF(L37="H","",IF(L38=L39,"D",IF(L38&gt;L39,"W",IF(L38&lt;L39,"L")))))</f>
      </c>
      <c r="M46" s="437">
        <f>IF(M34&lt;&gt;8,"",IF(M37="H","",IF(M38=M39,"D",IF(M38&gt;M39,"W",IF(M38&lt;M39,"L")))))</f>
      </c>
      <c r="N46" s="437">
        <f>IF(N34&lt;&gt;8,"",IF(N37="H","",IF(N38=N39,"D",IF(N38&gt;N39,"W",IF(N38&lt;N39,"L")))))</f>
      </c>
      <c r="O46" s="437">
        <f>IF(O34&lt;&gt;8,"",IF(O37="H","",IF(O38=O39,"D",IF(O38&gt;O39,"W",IF(O38&lt;O39,"L")))))</f>
      </c>
      <c r="P46" s="437">
        <f>IF(P34&lt;&gt;8,"",IF(P37="H","",IF(P38=P39,"D",IF(P38&gt;P39,"W",IF(P38&lt;P39,"L")))))</f>
      </c>
      <c r="Q46" s="437">
        <f>IF(Q34&lt;&gt;8,"",IF(Q37="H","",IF(Q38=Q39,"D",IF(Q38&gt;Q39,"W",IF(Q38&lt;Q39,"L")))))</f>
      </c>
      <c r="R46" s="437">
        <f>IF(R34&lt;&gt;8,"",IF(R37="H","",IF(R38=R39,"D",IF(R38&gt;R39,"W",IF(R38&lt;R39,"L")))))</f>
      </c>
      <c r="S46" s="437">
        <f>IF(S34&lt;&gt;8,"",IF(S37="H","",IF(S38=S39,"D",IF(S38&gt;S39,"W",IF(S38&lt;S39,"L")))))</f>
      </c>
      <c r="T46" s="438">
        <f>IF(T34&lt;&gt;8,"",IF(T37="H","",IF(T38=T39,"D",IF(T38&gt;T39,"W",IF(T38&lt;T39,"L")))))</f>
      </c>
      <c r="U46" s="439">
        <f>IF(U34&lt;&gt;8,"",IF(U37="H","",IF(U38=U39,"D",IF(U38&gt;U39,"W",IF(U38&lt;U39,"L")))))</f>
      </c>
      <c r="V46" s="437">
        <f>IF(V34&lt;&gt;8,"",IF(V37="H","",IF(V38=V39,"D",IF(V38&gt;V39,"W",IF(V38&lt;V39,"L")))))</f>
      </c>
      <c r="W46" s="437">
        <f>IF(W34&lt;&gt;8,"",IF(W37="H","",IF(W38=W39,"D",IF(W38&gt;W39,"W",IF(W38&lt;W39,"L")))))</f>
      </c>
      <c r="X46" s="437">
        <f>IF(X34&lt;&gt;8,"",IF(X37="H","",IF(X38=X39,"D",IF(X38&gt;X39,"W",IF(X38&lt;X39,"L")))))</f>
      </c>
      <c r="Y46" s="437">
        <f>IF(Y34&lt;&gt;8,"",IF(Y37="H","",IF(Y38=Y39,"D",IF(Y38&gt;Y39,"W",IF(Y38&lt;Y39,"L")))))</f>
      </c>
      <c r="Z46" s="437">
        <f>IF(Z34&lt;&gt;8,"",IF(Z37="H","",IF(Z38=Z39,"D",IF(Z38&gt;Z39,"W",IF(Z38&lt;Z39,"L")))))</f>
      </c>
      <c r="AA46" s="437">
        <f>IF(AA34&lt;&gt;8,"",IF(AA37="H","",IF(AA38=AA39,"D",IF(AA38&gt;AA39,"W",IF(AA38&lt;AA39,"L")))))</f>
      </c>
      <c r="AB46" s="437">
        <f>IF(AB34&lt;&gt;8,"",IF(AB37="H","",IF(AB38=AB39,"D",IF(AB38&gt;AB39,"W",IF(AB38&lt;AB39,"L")))))</f>
      </c>
      <c r="AC46" s="437">
        <f>IF(AC34&lt;&gt;8,"",IF(AC37="H","",IF(AC38=AC39,"D",IF(AC38&gt;AC39,"W",IF(AC38&lt;AC39,"L")))))</f>
      </c>
      <c r="AD46" s="437">
        <f>IF(AD34&lt;&gt;8,"",IF(AD37="H","",IF(AD38=AD39,"D",IF(AD38&gt;AD39,"W",IF(AD38&lt;AD39,"L")))))</f>
      </c>
      <c r="AE46" s="437">
        <f>IF(AE34&lt;&gt;8,"",IF(AE37="H","",IF(AE38=AE39,"D",IF(AE38&gt;AE39,"W",IF(AE38&lt;AE39,"L")))))</f>
      </c>
      <c r="AF46" s="437">
        <f>IF(AF34&lt;&gt;8,"",IF(AF37="H","",IF(AF38=AF39,"D",IF(AF38&gt;AF39,"W",IF(AF38&lt;AF39,"L")))))</f>
      </c>
      <c r="AG46" s="437">
        <f>IF(AG34&lt;&gt;8,"",IF(AG37="H","",IF(AG38=AG39,"D",IF(AG38&gt;AG39,"W",IF(AG38&lt;AG39,"L")))))</f>
      </c>
      <c r="AH46" s="437">
        <f>IF(AH34&lt;&gt;8,"",IF(AH37="H","",IF(AH38=AH39,"D",IF(AH38&gt;AH39,"W",IF(AH38&lt;AH39,"L")))))</f>
      </c>
      <c r="AI46" s="440">
        <f>IF(AI34&lt;&gt;8,"",IF(AI37="H","",IF(AI38=AI39,"D",IF(AI38&gt;AI39,"W",IF(AI38&lt;AI39,"L")))))</f>
      </c>
      <c r="AJ46" s="359"/>
      <c r="AK46" s="370" t="s">
        <v>62</v>
      </c>
      <c r="AL46" s="430">
        <f>COUNTIF(F46:AI46,"=W")</f>
        <v>0</v>
      </c>
      <c r="AM46" s="431" t="s">
        <v>63</v>
      </c>
      <c r="AN46" s="430">
        <f>COUNTIF(F46:AI46,"=D")</f>
        <v>0</v>
      </c>
      <c r="AO46" s="370" t="s">
        <v>64</v>
      </c>
      <c r="AP46" s="432">
        <f>COUNTIF(F46:AI46,"=L")</f>
        <v>0</v>
      </c>
      <c r="AQ46" s="441" t="s">
        <v>60</v>
      </c>
      <c r="AR46" s="303"/>
      <c r="AS46" s="303"/>
      <c r="AT46" s="303"/>
      <c r="AU46" s="303"/>
      <c r="AV46" s="441"/>
      <c r="AW46" s="408"/>
      <c r="AX46" s="358"/>
      <c r="AY46" s="358"/>
      <c r="AZ46" s="358"/>
      <c r="BA46" s="358"/>
      <c r="BB46" s="358"/>
      <c r="BC46" s="289"/>
      <c r="BD46" s="289"/>
      <c r="BE46" s="289"/>
      <c r="BF46" s="289"/>
      <c r="BG46" s="289"/>
      <c r="BH46" s="289"/>
      <c r="BI46" s="289"/>
      <c r="BJ46" s="179"/>
      <c r="BK46" s="179"/>
      <c r="BL46" s="179"/>
      <c r="BM46" s="179"/>
      <c r="BN46" s="179"/>
      <c r="BO46" s="179"/>
    </row>
    <row r="47" spans="1:67" ht="21.75" customHeight="1">
      <c r="A47" s="390"/>
      <c r="B47" s="203" t="s">
        <v>43</v>
      </c>
      <c r="C47" s="370"/>
      <c r="D47" s="442" t="s">
        <v>104</v>
      </c>
      <c r="E47" s="443"/>
      <c r="F47" s="401">
        <f>IF(F39&gt;0,F38-F39,"")</f>
      </c>
      <c r="G47" s="402">
        <f aca="true" t="shared" si="22" ref="G47:AH47">IF(G39&gt;0,G38-G39,"")</f>
      </c>
      <c r="H47" s="402">
        <f t="shared" si="22"/>
      </c>
      <c r="I47" s="402">
        <f t="shared" si="22"/>
      </c>
      <c r="J47" s="402">
        <f t="shared" si="22"/>
      </c>
      <c r="K47" s="402">
        <f t="shared" si="22"/>
      </c>
      <c r="L47" s="402">
        <f t="shared" si="22"/>
      </c>
      <c r="M47" s="402">
        <f t="shared" si="22"/>
      </c>
      <c r="N47" s="402">
        <f t="shared" si="22"/>
      </c>
      <c r="O47" s="402">
        <f t="shared" si="22"/>
      </c>
      <c r="P47" s="402">
        <f t="shared" si="22"/>
      </c>
      <c r="Q47" s="402">
        <f t="shared" si="22"/>
      </c>
      <c r="R47" s="402">
        <f t="shared" si="22"/>
      </c>
      <c r="S47" s="402">
        <f t="shared" si="22"/>
      </c>
      <c r="T47" s="402">
        <f t="shared" si="22"/>
      </c>
      <c r="U47" s="404">
        <f>IF(U35&lt;&gt;8,"",IF(U38="H","",IF(U39=U40,"D",IF(U39&gt;U40,"W",IF(U39&lt;U40,"L")))))</f>
      </c>
      <c r="V47" s="402">
        <f t="shared" si="22"/>
      </c>
      <c r="W47" s="402">
        <f t="shared" si="22"/>
      </c>
      <c r="X47" s="402">
        <f t="shared" si="22"/>
      </c>
      <c r="Y47" s="402">
        <f t="shared" si="22"/>
      </c>
      <c r="Z47" s="402">
        <f t="shared" si="22"/>
      </c>
      <c r="AA47" s="402">
        <f t="shared" si="22"/>
      </c>
      <c r="AB47" s="402">
        <f t="shared" si="22"/>
      </c>
      <c r="AC47" s="402">
        <f t="shared" si="22"/>
      </c>
      <c r="AD47" s="402">
        <f t="shared" si="22"/>
      </c>
      <c r="AE47" s="402">
        <f t="shared" si="22"/>
      </c>
      <c r="AF47" s="402">
        <f t="shared" si="22"/>
      </c>
      <c r="AG47" s="402">
        <f t="shared" si="22"/>
      </c>
      <c r="AH47" s="402">
        <f t="shared" si="22"/>
      </c>
      <c r="AI47" s="405">
        <f>IF(AI35&lt;&gt;8,"",IF(AI38="H","",IF(AI39=AI40,"D",IF(AI39&gt;AI40,"W",IF(AI39&lt;AI40,"L")))))</f>
      </c>
      <c r="AJ47" s="359"/>
      <c r="AK47" s="370">
        <f>SUM(F47:AI47)</f>
        <v>0</v>
      </c>
      <c r="AL47" s="370"/>
      <c r="AM47" s="408"/>
      <c r="AN47" s="408"/>
      <c r="AO47" s="408"/>
      <c r="AP47" s="444"/>
      <c r="AQ47" s="445"/>
      <c r="AR47" s="303"/>
      <c r="AS47" s="303"/>
      <c r="AT47" s="303"/>
      <c r="AU47" s="303"/>
      <c r="AV47" s="441"/>
      <c r="AW47" s="408"/>
      <c r="AX47" s="358"/>
      <c r="AY47" s="358"/>
      <c r="AZ47" s="358"/>
      <c r="BA47" s="358"/>
      <c r="BB47" s="358"/>
      <c r="BC47" s="289"/>
      <c r="BD47" s="289"/>
      <c r="BE47" s="289"/>
      <c r="BF47" s="289"/>
      <c r="BG47" s="289"/>
      <c r="BH47" s="289"/>
      <c r="BI47" s="289"/>
      <c r="BJ47" s="179"/>
      <c r="BK47" s="179"/>
      <c r="BL47" s="179"/>
      <c r="BM47" s="179"/>
      <c r="BN47" s="179"/>
      <c r="BO47" s="179"/>
    </row>
    <row r="48" spans="1:67" ht="21.75" customHeight="1">
      <c r="A48" s="196"/>
      <c r="B48" s="203" t="s">
        <v>43</v>
      </c>
      <c r="C48" s="196"/>
      <c r="D48" s="446" t="s">
        <v>105</v>
      </c>
      <c r="E48" s="447"/>
      <c r="F48" s="448">
        <f aca="true" t="shared" si="23" ref="F48:AI48">IF(AND(F37="H",F51&lt;&gt;""),F51,"")</f>
      </c>
      <c r="G48" s="449">
        <f t="shared" si="23"/>
      </c>
      <c r="H48" s="449">
        <f t="shared" si="23"/>
      </c>
      <c r="I48" s="449">
        <f t="shared" si="23"/>
      </c>
      <c r="J48" s="449">
        <f t="shared" si="23"/>
      </c>
      <c r="K48" s="449">
        <f t="shared" si="23"/>
      </c>
      <c r="L48" s="449">
        <f t="shared" si="23"/>
      </c>
      <c r="M48" s="449">
        <f t="shared" si="23"/>
      </c>
      <c r="N48" s="449">
        <f t="shared" si="23"/>
      </c>
      <c r="O48" s="449">
        <f t="shared" si="23"/>
      </c>
      <c r="P48" s="449">
        <f t="shared" si="23"/>
      </c>
      <c r="Q48" s="449">
        <f t="shared" si="23"/>
      </c>
      <c r="R48" s="449">
        <f t="shared" si="23"/>
      </c>
      <c r="S48" s="449">
        <f t="shared" si="23"/>
      </c>
      <c r="T48" s="450">
        <f t="shared" si="23"/>
      </c>
      <c r="U48" s="451">
        <f t="shared" si="23"/>
      </c>
      <c r="V48" s="449">
        <f t="shared" si="23"/>
      </c>
      <c r="W48" s="449">
        <f t="shared" si="23"/>
      </c>
      <c r="X48" s="449">
        <f t="shared" si="23"/>
      </c>
      <c r="Y48" s="449">
        <f t="shared" si="23"/>
      </c>
      <c r="Z48" s="449">
        <f t="shared" si="23"/>
      </c>
      <c r="AA48" s="449">
        <f t="shared" si="23"/>
      </c>
      <c r="AB48" s="449">
        <f t="shared" si="23"/>
      </c>
      <c r="AC48" s="449">
        <f t="shared" si="23"/>
      </c>
      <c r="AD48" s="449">
        <f t="shared" si="23"/>
      </c>
      <c r="AE48" s="449">
        <f t="shared" si="23"/>
      </c>
      <c r="AF48" s="449">
        <f t="shared" si="23"/>
      </c>
      <c r="AG48" s="449">
        <f t="shared" si="23"/>
      </c>
      <c r="AH48" s="449">
        <f t="shared" si="23"/>
      </c>
      <c r="AI48" s="452">
        <f t="shared" si="23"/>
      </c>
      <c r="AJ48" s="359"/>
      <c r="AK48" s="363"/>
      <c r="AL48" s="363"/>
      <c r="AM48" s="371"/>
      <c r="AN48" s="453"/>
      <c r="AO48" s="453"/>
      <c r="AP48" s="444"/>
      <c r="AQ48" s="445"/>
      <c r="AR48" s="303"/>
      <c r="AS48" s="179"/>
      <c r="AT48" s="179"/>
      <c r="AU48" s="179"/>
      <c r="AV48" s="179"/>
      <c r="AW48" s="179"/>
      <c r="AX48" s="179"/>
      <c r="AY48" s="179"/>
      <c r="AZ48" s="179"/>
      <c r="BA48" s="358"/>
      <c r="BB48" s="358"/>
      <c r="BC48" s="289"/>
      <c r="BD48" s="289"/>
      <c r="BE48" s="289"/>
      <c r="BF48" s="289"/>
      <c r="BG48" s="289"/>
      <c r="BH48" s="289"/>
      <c r="BI48" s="289"/>
      <c r="BJ48" s="179"/>
      <c r="BK48" s="179"/>
      <c r="BL48" s="179"/>
      <c r="BM48" s="179"/>
      <c r="BN48" s="179"/>
      <c r="BO48" s="179"/>
    </row>
    <row r="49" spans="1:67" ht="21.75" customHeight="1" thickBot="1">
      <c r="A49" s="196"/>
      <c r="B49" s="203" t="s">
        <v>43</v>
      </c>
      <c r="C49" s="196"/>
      <c r="D49" s="454" t="s">
        <v>106</v>
      </c>
      <c r="E49" s="455"/>
      <c r="F49" s="456">
        <f aca="true" t="shared" si="24" ref="F49:AR49">IF(AND(F37="A",F51&lt;&gt;""),F51,"")</f>
      </c>
      <c r="G49" s="457">
        <f t="shared" si="24"/>
      </c>
      <c r="H49" s="457">
        <f t="shared" si="24"/>
      </c>
      <c r="I49" s="457">
        <f t="shared" si="24"/>
      </c>
      <c r="J49" s="457">
        <f t="shared" si="24"/>
      </c>
      <c r="K49" s="457">
        <f t="shared" si="24"/>
      </c>
      <c r="L49" s="457">
        <f t="shared" si="24"/>
      </c>
      <c r="M49" s="457">
        <f t="shared" si="24"/>
      </c>
      <c r="N49" s="457">
        <f t="shared" si="24"/>
      </c>
      <c r="O49" s="457">
        <f t="shared" si="24"/>
      </c>
      <c r="P49" s="457">
        <f t="shared" si="24"/>
      </c>
      <c r="Q49" s="457">
        <f t="shared" si="24"/>
      </c>
      <c r="R49" s="457">
        <f t="shared" si="24"/>
      </c>
      <c r="S49" s="457">
        <f t="shared" si="24"/>
      </c>
      <c r="T49" s="458">
        <f t="shared" si="24"/>
      </c>
      <c r="U49" s="459">
        <f t="shared" si="24"/>
      </c>
      <c r="V49" s="457">
        <f t="shared" si="24"/>
      </c>
      <c r="W49" s="457">
        <f t="shared" si="24"/>
      </c>
      <c r="X49" s="457">
        <f t="shared" si="24"/>
      </c>
      <c r="Y49" s="457">
        <f t="shared" si="24"/>
      </c>
      <c r="Z49" s="457">
        <f t="shared" si="24"/>
      </c>
      <c r="AA49" s="457">
        <f t="shared" si="24"/>
      </c>
      <c r="AB49" s="457">
        <f t="shared" si="24"/>
      </c>
      <c r="AC49" s="457">
        <f t="shared" si="24"/>
      </c>
      <c r="AD49" s="457">
        <f t="shared" si="24"/>
      </c>
      <c r="AE49" s="457">
        <f t="shared" si="24"/>
      </c>
      <c r="AF49" s="457">
        <f t="shared" si="24"/>
      </c>
      <c r="AG49" s="457">
        <f t="shared" si="24"/>
      </c>
      <c r="AH49" s="457">
        <f t="shared" si="24"/>
      </c>
      <c r="AI49" s="460">
        <f t="shared" si="24"/>
      </c>
      <c r="AJ49" s="461">
        <f t="shared" si="24"/>
      </c>
      <c r="AK49" s="461">
        <f t="shared" si="24"/>
      </c>
      <c r="AL49" s="461">
        <f t="shared" si="24"/>
      </c>
      <c r="AM49" s="461">
        <f t="shared" si="24"/>
      </c>
      <c r="AN49" s="461">
        <f t="shared" si="24"/>
      </c>
      <c r="AO49" s="461">
        <f t="shared" si="24"/>
      </c>
      <c r="AP49" s="461">
        <f t="shared" si="24"/>
      </c>
      <c r="AQ49" s="461">
        <f t="shared" si="24"/>
      </c>
      <c r="AR49" s="461">
        <f t="shared" si="24"/>
      </c>
      <c r="AS49" s="303"/>
      <c r="AT49" s="303"/>
      <c r="AU49" s="303"/>
      <c r="AV49" s="441"/>
      <c r="AW49" s="408"/>
      <c r="AX49" s="462"/>
      <c r="AY49" s="462"/>
      <c r="AZ49" s="462"/>
      <c r="BA49" s="462"/>
      <c r="BB49" s="462"/>
      <c r="BC49" s="463"/>
      <c r="BD49" s="463"/>
      <c r="BE49" s="463"/>
      <c r="BF49" s="464"/>
      <c r="BG49" s="464"/>
      <c r="BH49" s="464"/>
      <c r="BI49" s="179"/>
      <c r="BJ49" s="179"/>
      <c r="BK49" s="179"/>
      <c r="BL49" s="179"/>
      <c r="BM49" s="179"/>
      <c r="BN49" s="179"/>
      <c r="BO49" s="179"/>
    </row>
    <row r="50" spans="1:67" ht="18" customHeight="1" thickBot="1">
      <c r="A50" s="196"/>
      <c r="B50" s="196"/>
      <c r="C50" s="196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359"/>
      <c r="AK50" s="363"/>
      <c r="AL50" s="363"/>
      <c r="AM50" s="363"/>
      <c r="AN50" s="453"/>
      <c r="AO50" s="453"/>
      <c r="AP50" s="444"/>
      <c r="AQ50" s="445"/>
      <c r="AR50" s="303"/>
      <c r="AS50" s="303"/>
      <c r="AT50" s="303"/>
      <c r="AU50" s="303"/>
      <c r="AV50" s="441"/>
      <c r="AW50" s="408"/>
      <c r="AX50" s="465"/>
      <c r="AY50" s="465"/>
      <c r="AZ50" s="465"/>
      <c r="BA50" s="465"/>
      <c r="BB50" s="466"/>
      <c r="BC50" s="464"/>
      <c r="BD50" s="464"/>
      <c r="BE50" s="464"/>
      <c r="BF50" s="464"/>
      <c r="BG50" s="464"/>
      <c r="BH50" s="464"/>
      <c r="BI50" s="179"/>
      <c r="BJ50" s="179"/>
      <c r="BK50" s="179"/>
      <c r="BL50" s="179"/>
      <c r="BM50" s="179"/>
      <c r="BN50" s="179"/>
      <c r="BO50" s="179"/>
    </row>
    <row r="51" spans="1:67" ht="24.75" customHeight="1" thickBot="1">
      <c r="A51" s="381" t="s">
        <v>107</v>
      </c>
      <c r="B51" s="176" t="s">
        <v>39</v>
      </c>
      <c r="C51" s="370">
        <f>COUNT(F51:AI51)</f>
        <v>0</v>
      </c>
      <c r="D51" s="467" t="s">
        <v>108</v>
      </c>
      <c r="E51" s="467"/>
      <c r="F51" s="468"/>
      <c r="G51" s="469"/>
      <c r="H51" s="469"/>
      <c r="I51" s="469"/>
      <c r="J51" s="469"/>
      <c r="K51" s="469"/>
      <c r="L51" s="469"/>
      <c r="M51" s="469"/>
      <c r="N51" s="469"/>
      <c r="O51" s="469"/>
      <c r="P51" s="469"/>
      <c r="Q51" s="469"/>
      <c r="R51" s="469"/>
      <c r="S51" s="469"/>
      <c r="T51" s="470"/>
      <c r="U51" s="471"/>
      <c r="V51" s="469"/>
      <c r="W51" s="469"/>
      <c r="X51" s="469"/>
      <c r="Y51" s="469"/>
      <c r="Z51" s="469"/>
      <c r="AA51" s="469"/>
      <c r="AB51" s="469"/>
      <c r="AC51" s="469"/>
      <c r="AD51" s="469"/>
      <c r="AE51" s="469"/>
      <c r="AF51" s="469"/>
      <c r="AG51" s="469"/>
      <c r="AH51" s="469"/>
      <c r="AI51" s="472"/>
      <c r="AJ51" s="359"/>
      <c r="AK51" s="370">
        <f>SUM(F51:AI51)</f>
        <v>0</v>
      </c>
      <c r="AL51" s="370"/>
      <c r="AM51" s="370" t="s">
        <v>109</v>
      </c>
      <c r="AN51" s="432">
        <f>SUM(F48:AI48)</f>
        <v>0</v>
      </c>
      <c r="AO51" s="444" t="s">
        <v>110</v>
      </c>
      <c r="AP51" s="473">
        <f>SUM(F49:AI49)</f>
        <v>0</v>
      </c>
      <c r="AQ51" s="445"/>
      <c r="AR51" s="303"/>
      <c r="AS51" s="461">
        <f aca="true" t="shared" si="25" ref="AS51:AZ51">IF(AND(AS37="A",AS54&lt;&gt;""),AS54,"")</f>
      </c>
      <c r="AT51" s="461">
        <f t="shared" si="25"/>
      </c>
      <c r="AU51" s="461">
        <f t="shared" si="25"/>
      </c>
      <c r="AV51" s="461">
        <f t="shared" si="25"/>
      </c>
      <c r="AW51" s="461">
        <f t="shared" si="25"/>
      </c>
      <c r="AX51" s="461">
        <f t="shared" si="25"/>
      </c>
      <c r="AY51" s="461">
        <f t="shared" si="25"/>
      </c>
      <c r="AZ51" s="461">
        <f t="shared" si="25"/>
      </c>
      <c r="BA51" s="461">
        <f>IF(AND(BA37="A",BA48&lt;&gt;""),BA48,"")</f>
      </c>
      <c r="BB51" s="461">
        <f>IF(AND(BB37="A",BB48&lt;&gt;""),BB48,"")</f>
      </c>
      <c r="BC51" s="461">
        <f>IF(AND(BC37="A",BC48&lt;&gt;""),BC48,"")</f>
      </c>
      <c r="BD51" s="464"/>
      <c r="BE51" s="464"/>
      <c r="BF51" s="464"/>
      <c r="BG51" s="464"/>
      <c r="BH51" s="464"/>
      <c r="BI51" s="179"/>
      <c r="BJ51" s="179"/>
      <c r="BK51" s="179"/>
      <c r="BL51" s="179"/>
      <c r="BM51" s="179"/>
      <c r="BN51" s="179"/>
      <c r="BO51" s="179"/>
    </row>
    <row r="52" spans="1:67" ht="18" customHeight="1">
      <c r="A52" s="381"/>
      <c r="B52" s="176"/>
      <c r="C52" s="176"/>
      <c r="D52" s="638"/>
      <c r="E52" s="638"/>
      <c r="F52" s="638"/>
      <c r="G52" s="638"/>
      <c r="H52" s="638"/>
      <c r="I52" s="638"/>
      <c r="J52" s="638"/>
      <c r="K52" s="638"/>
      <c r="L52" s="638"/>
      <c r="M52" s="638"/>
      <c r="N52" s="638"/>
      <c r="O52" s="638"/>
      <c r="P52" s="638"/>
      <c r="Q52" s="638"/>
      <c r="R52" s="638"/>
      <c r="S52" s="638"/>
      <c r="T52" s="638"/>
      <c r="U52" s="638"/>
      <c r="V52" s="638"/>
      <c r="W52" s="638"/>
      <c r="X52" s="638"/>
      <c r="Y52" s="638"/>
      <c r="Z52" s="638"/>
      <c r="AA52" s="638"/>
      <c r="AB52" s="638"/>
      <c r="AC52" s="638"/>
      <c r="AD52" s="638"/>
      <c r="AE52" s="638"/>
      <c r="AF52" s="638"/>
      <c r="AG52" s="638"/>
      <c r="AH52" s="638"/>
      <c r="AI52" s="638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464"/>
      <c r="BI52" s="179"/>
      <c r="BJ52" s="179"/>
      <c r="BK52" s="179"/>
      <c r="BL52" s="179"/>
      <c r="BM52" s="179"/>
      <c r="BN52" s="179"/>
      <c r="BO52" s="179"/>
    </row>
    <row r="53" spans="1:67" ht="109.5" customHeight="1">
      <c r="A53" s="381" t="s">
        <v>113</v>
      </c>
      <c r="B53" s="176" t="s">
        <v>39</v>
      </c>
      <c r="C53" s="277"/>
      <c r="D53" s="635" t="s">
        <v>115</v>
      </c>
      <c r="E53" s="636"/>
      <c r="F53" s="637" t="s">
        <v>114</v>
      </c>
      <c r="G53" s="637"/>
      <c r="H53" s="637"/>
      <c r="I53" s="637"/>
      <c r="J53" s="637"/>
      <c r="K53" s="637"/>
      <c r="L53" s="637"/>
      <c r="M53" s="637"/>
      <c r="N53" s="637"/>
      <c r="O53" s="637"/>
      <c r="P53" s="637"/>
      <c r="Q53" s="637"/>
      <c r="R53" s="637"/>
      <c r="S53" s="637"/>
      <c r="T53" s="639"/>
      <c r="U53" s="640"/>
      <c r="V53" s="637"/>
      <c r="W53" s="637"/>
      <c r="X53" s="637"/>
      <c r="Y53" s="637"/>
      <c r="Z53" s="637"/>
      <c r="AA53" s="637"/>
      <c r="AB53" s="637"/>
      <c r="AC53" s="637"/>
      <c r="AD53" s="637"/>
      <c r="AE53" s="637"/>
      <c r="AF53" s="637"/>
      <c r="AG53" s="637"/>
      <c r="AH53" s="637"/>
      <c r="AI53" s="637"/>
      <c r="AJ53" s="475"/>
      <c r="AK53" s="179"/>
      <c r="AL53" s="179"/>
      <c r="AM53" s="179"/>
      <c r="AN53" s="179"/>
      <c r="AO53" s="179"/>
      <c r="AP53" s="179"/>
      <c r="AQ53" s="179"/>
      <c r="AR53" s="179"/>
      <c r="AS53" s="303"/>
      <c r="AT53" s="303"/>
      <c r="AU53" s="303"/>
      <c r="AV53" s="441"/>
      <c r="AW53" s="408"/>
      <c r="AX53" s="465"/>
      <c r="AY53" s="465"/>
      <c r="AZ53" s="465"/>
      <c r="BA53" s="465"/>
      <c r="BB53" s="466"/>
      <c r="BC53" s="464"/>
      <c r="BD53" s="464"/>
      <c r="BE53" s="464"/>
      <c r="BF53" s="464"/>
      <c r="BG53" s="464"/>
      <c r="BH53" s="464"/>
      <c r="BI53" s="179"/>
      <c r="BJ53" s="179"/>
      <c r="BK53" s="179"/>
      <c r="BL53" s="179"/>
      <c r="BM53" s="179"/>
      <c r="BN53" s="179"/>
      <c r="BO53" s="179"/>
    </row>
    <row r="54" spans="1:67" ht="21.75" customHeight="1">
      <c r="A54" s="277"/>
      <c r="B54" s="277"/>
      <c r="C54" s="277"/>
      <c r="D54" s="474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475"/>
      <c r="AK54" s="179"/>
      <c r="AL54" s="179"/>
      <c r="AM54" s="179"/>
      <c r="AN54" s="179"/>
      <c r="AO54" s="179"/>
      <c r="AP54" s="179"/>
      <c r="AQ54" s="179"/>
      <c r="AR54" s="179"/>
      <c r="AS54" s="303"/>
      <c r="AT54" s="303"/>
      <c r="AU54" s="303"/>
      <c r="AV54" s="441"/>
      <c r="AW54" s="408"/>
      <c r="AX54" s="358"/>
      <c r="AY54" s="358"/>
      <c r="AZ54" s="358"/>
      <c r="BA54" s="465"/>
      <c r="BB54" s="465"/>
      <c r="BC54" s="464"/>
      <c r="BD54" s="464"/>
      <c r="BE54" s="464"/>
      <c r="BF54" s="464"/>
      <c r="BG54" s="464"/>
      <c r="BH54" s="464"/>
      <c r="BI54" s="179"/>
      <c r="BJ54" s="179"/>
      <c r="BK54" s="179"/>
      <c r="BL54" s="179"/>
      <c r="BM54" s="179"/>
      <c r="BN54" s="179"/>
      <c r="BO54" s="179"/>
    </row>
    <row r="55" spans="1:67" ht="21.75" customHeight="1">
      <c r="A55" s="277"/>
      <c r="B55" s="276"/>
      <c r="C55" s="277"/>
      <c r="D55" s="277"/>
      <c r="E55" s="277"/>
      <c r="F55" s="476"/>
      <c r="G55" s="476"/>
      <c r="H55" s="476"/>
      <c r="I55" s="476"/>
      <c r="J55" s="476"/>
      <c r="K55" s="476"/>
      <c r="L55" s="476"/>
      <c r="M55" s="476"/>
      <c r="N55" s="476"/>
      <c r="O55" s="476"/>
      <c r="P55" s="476"/>
      <c r="Q55" s="476"/>
      <c r="R55" s="476"/>
      <c r="S55" s="476"/>
      <c r="T55" s="476"/>
      <c r="U55" s="476"/>
      <c r="V55" s="476"/>
      <c r="W55" s="476"/>
      <c r="X55" s="476"/>
      <c r="Y55" s="476"/>
      <c r="Z55" s="476"/>
      <c r="AA55" s="476"/>
      <c r="AB55" s="476"/>
      <c r="AC55" s="476"/>
      <c r="AD55" s="476"/>
      <c r="AE55" s="476"/>
      <c r="AF55" s="476"/>
      <c r="AG55" s="476"/>
      <c r="AH55" s="476"/>
      <c r="AI55" s="476"/>
      <c r="AJ55" s="359"/>
      <c r="AK55" s="177"/>
      <c r="AL55" s="408"/>
      <c r="AM55" s="408"/>
      <c r="AN55" s="408"/>
      <c r="AO55" s="477"/>
      <c r="AP55" s="444"/>
      <c r="AQ55" s="445"/>
      <c r="AR55" s="303"/>
      <c r="AS55" s="303"/>
      <c r="AT55" s="303"/>
      <c r="AU55" s="303"/>
      <c r="AV55" s="441"/>
      <c r="AW55" s="408"/>
      <c r="AX55" s="465"/>
      <c r="AY55" s="465"/>
      <c r="AZ55" s="465"/>
      <c r="BA55" s="465"/>
      <c r="BB55" s="465"/>
      <c r="BC55" s="464"/>
      <c r="BD55" s="464"/>
      <c r="BE55" s="464"/>
      <c r="BF55" s="464"/>
      <c r="BG55" s="464"/>
      <c r="BH55" s="464"/>
      <c r="BI55" s="179"/>
      <c r="BJ55" s="179"/>
      <c r="BK55" s="179"/>
      <c r="BL55" s="179"/>
      <c r="BM55" s="179"/>
      <c r="BN55" s="179"/>
      <c r="BO55" s="179"/>
    </row>
    <row r="56" spans="1:67" ht="21.75" customHeight="1">
      <c r="A56" s="277"/>
      <c r="B56" s="276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359"/>
      <c r="AK56" s="303"/>
      <c r="AL56" s="303"/>
      <c r="AM56" s="444"/>
      <c r="AN56" s="408"/>
      <c r="AO56" s="477"/>
      <c r="AP56" s="444"/>
      <c r="AQ56" s="445"/>
      <c r="AR56" s="303"/>
      <c r="AS56" s="303"/>
      <c r="AT56" s="303"/>
      <c r="AU56" s="303"/>
      <c r="AV56" s="441"/>
      <c r="AW56" s="408"/>
      <c r="AX56" s="478"/>
      <c r="AY56" s="478"/>
      <c r="AZ56" s="478"/>
      <c r="BA56" s="478"/>
      <c r="BB56" s="478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</row>
    <row r="57" spans="1:67" ht="21.75" customHeight="1">
      <c r="A57" s="277"/>
      <c r="B57" s="276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359"/>
      <c r="AK57" s="465"/>
      <c r="AL57" s="465"/>
      <c r="AM57" s="479"/>
      <c r="AN57" s="179"/>
      <c r="AO57" s="179"/>
      <c r="AP57" s="179"/>
      <c r="AQ57" s="179"/>
      <c r="AR57" s="478"/>
      <c r="AS57" s="478"/>
      <c r="AT57" s="478"/>
      <c r="AU57" s="478"/>
      <c r="AV57" s="480"/>
      <c r="AW57" s="179"/>
      <c r="AX57" s="478"/>
      <c r="AY57" s="478"/>
      <c r="AZ57" s="478"/>
      <c r="BA57" s="478"/>
      <c r="BB57" s="465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</row>
    <row r="58" spans="1:67" ht="21.75" customHeight="1">
      <c r="A58" s="277"/>
      <c r="B58" s="276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7"/>
      <c r="AJ58" s="359"/>
      <c r="AK58" s="465"/>
      <c r="AL58" s="465"/>
      <c r="AM58" s="479"/>
      <c r="AN58" s="179"/>
      <c r="AO58" s="179"/>
      <c r="AP58" s="179"/>
      <c r="AQ58" s="179"/>
      <c r="AR58" s="478"/>
      <c r="AS58" s="478"/>
      <c r="AT58" s="478"/>
      <c r="AU58" s="478"/>
      <c r="AV58" s="480"/>
      <c r="AW58" s="179"/>
      <c r="AX58" s="478"/>
      <c r="AY58" s="478"/>
      <c r="AZ58" s="478"/>
      <c r="BA58" s="478"/>
      <c r="BB58" s="478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</row>
    <row r="59" spans="1:67" ht="21.75" customHeight="1">
      <c r="A59" s="277"/>
      <c r="B59" s="276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277"/>
      <c r="AH59" s="277"/>
      <c r="AI59" s="277"/>
      <c r="AJ59" s="359"/>
      <c r="AK59" s="465"/>
      <c r="AL59" s="465"/>
      <c r="AM59" s="479"/>
      <c r="AN59" s="179"/>
      <c r="AO59" s="179"/>
      <c r="AP59" s="179"/>
      <c r="AQ59" s="179"/>
      <c r="AR59" s="478"/>
      <c r="AS59" s="478"/>
      <c r="AT59" s="478"/>
      <c r="AU59" s="478"/>
      <c r="AV59" s="480"/>
      <c r="AW59" s="179"/>
      <c r="AX59" s="478"/>
      <c r="AY59" s="478"/>
      <c r="AZ59" s="478"/>
      <c r="BA59" s="478"/>
      <c r="BB59" s="478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</row>
    <row r="60" spans="1:67" ht="21.75" customHeight="1">
      <c r="A60" s="277"/>
      <c r="B60" s="276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277"/>
      <c r="AJ60" s="359"/>
      <c r="AK60" s="479"/>
      <c r="AL60" s="179"/>
      <c r="AM60" s="179"/>
      <c r="AN60" s="179"/>
      <c r="AO60" s="179"/>
      <c r="AP60" s="179"/>
      <c r="AQ60" s="179"/>
      <c r="AR60" s="478"/>
      <c r="AS60" s="478"/>
      <c r="AT60" s="478"/>
      <c r="AU60" s="478"/>
      <c r="AV60" s="480"/>
      <c r="AW60" s="179"/>
      <c r="AX60" s="478"/>
      <c r="AY60" s="478"/>
      <c r="AZ60" s="478"/>
      <c r="BA60" s="478"/>
      <c r="BB60" s="478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</row>
    <row r="61" spans="1:67" ht="21.75" customHeight="1">
      <c r="A61" s="277"/>
      <c r="B61" s="276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465"/>
      <c r="AK61" s="479"/>
      <c r="AL61" s="179"/>
      <c r="AM61" s="481"/>
      <c r="AN61" s="479"/>
      <c r="AO61" s="482"/>
      <c r="AP61" s="483"/>
      <c r="AQ61" s="483"/>
      <c r="AR61" s="478"/>
      <c r="AS61" s="478"/>
      <c r="AT61" s="478"/>
      <c r="AU61" s="478"/>
      <c r="AV61" s="480"/>
      <c r="AW61" s="179"/>
      <c r="AX61" s="478"/>
      <c r="AY61" s="478"/>
      <c r="AZ61" s="478"/>
      <c r="BA61" s="478"/>
      <c r="BB61" s="478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</row>
    <row r="62" spans="2:59" ht="19.5" customHeight="1">
      <c r="B62" s="124"/>
      <c r="D62" s="1"/>
      <c r="AJ62" s="484"/>
      <c r="AK62" s="485"/>
      <c r="AM62" s="486"/>
      <c r="AN62" s="485"/>
      <c r="AO62" s="487"/>
      <c r="AP62" s="488"/>
      <c r="AQ62" s="488"/>
      <c r="AR62" s="489"/>
      <c r="AS62" s="489"/>
      <c r="AT62" s="489"/>
      <c r="AU62" s="489"/>
      <c r="AV62" s="490"/>
      <c r="AW62" s="4"/>
      <c r="AX62" s="489"/>
      <c r="AY62" s="489"/>
      <c r="AZ62" s="489"/>
      <c r="BA62" s="489"/>
      <c r="BB62" s="489"/>
      <c r="BG62" s="117"/>
    </row>
    <row r="63" spans="2:59" ht="19.5" customHeight="1">
      <c r="B63" s="124"/>
      <c r="D63" s="1"/>
      <c r="AJ63" s="484"/>
      <c r="AK63" s="485"/>
      <c r="AL63" s="594"/>
      <c r="AM63" s="594"/>
      <c r="AN63" s="485"/>
      <c r="AO63" s="487"/>
      <c r="AP63" s="488"/>
      <c r="AQ63" s="488"/>
      <c r="AR63" s="489"/>
      <c r="AS63" s="489"/>
      <c r="AT63" s="489"/>
      <c r="AU63" s="489"/>
      <c r="AV63" s="490"/>
      <c r="AW63" s="4"/>
      <c r="AX63" s="489"/>
      <c r="AY63" s="489"/>
      <c r="AZ63" s="489"/>
      <c r="BA63" s="489"/>
      <c r="BB63" s="489"/>
      <c r="BG63" s="117"/>
    </row>
    <row r="64" spans="4:59" ht="12.75" customHeight="1">
      <c r="D64" s="1"/>
      <c r="AJ64" s="484"/>
      <c r="AK64" s="485"/>
      <c r="AL64" s="594"/>
      <c r="AM64" s="594"/>
      <c r="AN64" s="485"/>
      <c r="AO64" s="487"/>
      <c r="AP64" s="488"/>
      <c r="AQ64" s="488"/>
      <c r="AR64" s="489"/>
      <c r="AS64" s="489"/>
      <c r="AT64" s="489"/>
      <c r="AU64" s="489"/>
      <c r="AV64" s="490"/>
      <c r="AW64" s="4"/>
      <c r="AX64" s="489"/>
      <c r="AY64" s="489"/>
      <c r="AZ64" s="489"/>
      <c r="BA64" s="489"/>
      <c r="BB64" s="489"/>
      <c r="BG64" s="117"/>
    </row>
    <row r="65" spans="4:59" ht="12.75" customHeight="1">
      <c r="D65" s="1"/>
      <c r="AJ65" s="484"/>
      <c r="AK65" s="485"/>
      <c r="AL65" s="594"/>
      <c r="AM65" s="594"/>
      <c r="AN65" s="485"/>
      <c r="AO65" s="487"/>
      <c r="AP65" s="488"/>
      <c r="AQ65" s="488"/>
      <c r="AR65" s="489"/>
      <c r="AS65" s="489"/>
      <c r="AT65" s="489"/>
      <c r="AU65" s="489"/>
      <c r="AV65" s="490"/>
      <c r="AW65" s="4"/>
      <c r="AX65" s="489"/>
      <c r="AY65" s="489"/>
      <c r="AZ65" s="489"/>
      <c r="BA65" s="489"/>
      <c r="BB65" s="489"/>
      <c r="BG65" s="117"/>
    </row>
    <row r="66" spans="4:59" ht="12.75" customHeight="1">
      <c r="D66" s="1"/>
      <c r="AJ66" s="484"/>
      <c r="AK66" s="485"/>
      <c r="AL66" s="594"/>
      <c r="AM66" s="594"/>
      <c r="AN66" s="485"/>
      <c r="AO66" s="487"/>
      <c r="AP66" s="488"/>
      <c r="AQ66" s="488"/>
      <c r="AR66" s="489"/>
      <c r="AS66" s="489"/>
      <c r="AT66" s="489"/>
      <c r="AU66" s="489"/>
      <c r="AV66" s="490"/>
      <c r="AW66" s="4"/>
      <c r="AX66" s="489"/>
      <c r="AY66" s="489"/>
      <c r="AZ66" s="489"/>
      <c r="BA66" s="489"/>
      <c r="BB66" s="489"/>
      <c r="BG66" s="117"/>
    </row>
    <row r="67" spans="4:59" ht="12.75" customHeight="1">
      <c r="D67" s="1"/>
      <c r="AJ67" s="484"/>
      <c r="AK67" s="485"/>
      <c r="AL67" s="594"/>
      <c r="AM67" s="594"/>
      <c r="AN67" s="485"/>
      <c r="AO67" s="487"/>
      <c r="AP67" s="488"/>
      <c r="AQ67" s="488"/>
      <c r="AR67" s="489"/>
      <c r="AS67" s="489"/>
      <c r="AT67" s="489"/>
      <c r="AU67" s="489"/>
      <c r="AV67" s="490"/>
      <c r="AW67" s="4"/>
      <c r="AX67" s="489"/>
      <c r="AY67" s="489"/>
      <c r="AZ67" s="489"/>
      <c r="BA67" s="489"/>
      <c r="BB67" s="489"/>
      <c r="BG67" s="117"/>
    </row>
    <row r="68" spans="4:59" ht="12.75" customHeight="1">
      <c r="D68" s="1"/>
      <c r="AJ68" s="484"/>
      <c r="AK68" s="485"/>
      <c r="AL68" s="594"/>
      <c r="AM68" s="594"/>
      <c r="AN68" s="485"/>
      <c r="AO68" s="487"/>
      <c r="AP68" s="488"/>
      <c r="AQ68" s="488"/>
      <c r="AR68" s="489"/>
      <c r="AS68" s="489"/>
      <c r="AT68" s="489"/>
      <c r="AU68" s="489"/>
      <c r="AV68" s="490"/>
      <c r="AW68" s="4"/>
      <c r="AX68" s="489"/>
      <c r="AY68" s="489"/>
      <c r="AZ68" s="489"/>
      <c r="BA68" s="489"/>
      <c r="BB68" s="489"/>
      <c r="BG68" s="117"/>
    </row>
    <row r="69" spans="3:59" ht="12.75" customHeight="1">
      <c r="C69" s="181"/>
      <c r="D69" s="181"/>
      <c r="E69" s="181"/>
      <c r="F69" s="595"/>
      <c r="G69" s="595"/>
      <c r="H69" s="595"/>
      <c r="I69" s="491"/>
      <c r="J69" s="595"/>
      <c r="K69" s="595"/>
      <c r="L69" s="595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200"/>
      <c r="AJ69" s="484"/>
      <c r="AK69" s="485"/>
      <c r="AL69" s="596"/>
      <c r="AM69" s="596"/>
      <c r="AN69" s="485"/>
      <c r="AO69" s="487"/>
      <c r="AP69" s="488"/>
      <c r="AQ69" s="492"/>
      <c r="AR69" s="489"/>
      <c r="AS69" s="489"/>
      <c r="AT69" s="489"/>
      <c r="AU69" s="489"/>
      <c r="AV69" s="490"/>
      <c r="AW69" s="4"/>
      <c r="AX69" s="489"/>
      <c r="AY69" s="489"/>
      <c r="AZ69" s="489"/>
      <c r="BA69" s="489"/>
      <c r="BB69" s="489"/>
      <c r="BG69" s="117"/>
    </row>
    <row r="70" spans="3:59" ht="12.75" customHeight="1">
      <c r="C70" s="181"/>
      <c r="D70" s="181"/>
      <c r="E70" s="181"/>
      <c r="F70" s="491"/>
      <c r="G70" s="491"/>
      <c r="H70" s="491"/>
      <c r="I70" s="491"/>
      <c r="J70" s="493"/>
      <c r="K70" s="493"/>
      <c r="L70" s="493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493"/>
      <c r="AA70" s="200"/>
      <c r="AB70" s="200"/>
      <c r="AC70" s="200"/>
      <c r="AD70" s="200"/>
      <c r="AE70" s="200"/>
      <c r="AF70" s="200"/>
      <c r="AG70" s="200"/>
      <c r="AH70" s="200"/>
      <c r="AI70" s="200"/>
      <c r="AJ70" s="484"/>
      <c r="AK70" s="485"/>
      <c r="AL70" s="594"/>
      <c r="AM70" s="594"/>
      <c r="AN70" s="485"/>
      <c r="AO70" s="487"/>
      <c r="AP70" s="488"/>
      <c r="AQ70" s="488"/>
      <c r="AR70" s="489"/>
      <c r="AS70" s="489"/>
      <c r="AT70" s="489"/>
      <c r="AU70" s="489"/>
      <c r="AV70" s="490"/>
      <c r="AW70" s="4"/>
      <c r="AX70" s="489"/>
      <c r="AY70" s="489"/>
      <c r="AZ70" s="489"/>
      <c r="BA70" s="489"/>
      <c r="BB70" s="489"/>
      <c r="BG70" s="117"/>
    </row>
    <row r="71" spans="3:59" ht="12.75" customHeight="1">
      <c r="C71" s="181"/>
      <c r="D71" s="181"/>
      <c r="E71" s="181"/>
      <c r="F71" s="181"/>
      <c r="G71" s="181"/>
      <c r="H71" s="181"/>
      <c r="I71" s="493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493"/>
      <c r="U71" s="493"/>
      <c r="V71" s="493"/>
      <c r="W71" s="493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484"/>
      <c r="AK71" s="485"/>
      <c r="AL71" s="596"/>
      <c r="AM71" s="596"/>
      <c r="AN71" s="485"/>
      <c r="AO71" s="487"/>
      <c r="AP71" s="488"/>
      <c r="AQ71" s="492"/>
      <c r="AR71" s="489"/>
      <c r="AS71" s="489"/>
      <c r="AT71" s="489"/>
      <c r="AU71" s="489"/>
      <c r="AV71" s="490"/>
      <c r="AW71" s="4"/>
      <c r="AX71" s="489"/>
      <c r="AY71" s="489"/>
      <c r="AZ71" s="489"/>
      <c r="BA71" s="489"/>
      <c r="BB71" s="489"/>
      <c r="BG71" s="117"/>
    </row>
    <row r="72" spans="4:59" ht="12.75" customHeight="1">
      <c r="D72" s="1"/>
      <c r="AJ72" s="494"/>
      <c r="AL72" s="594"/>
      <c r="AM72" s="594"/>
      <c r="AN72" s="485"/>
      <c r="AO72" s="487"/>
      <c r="AP72" s="488"/>
      <c r="AQ72" s="488"/>
      <c r="AR72" s="489"/>
      <c r="AS72" s="489"/>
      <c r="AT72" s="489"/>
      <c r="AU72" s="489"/>
      <c r="AV72" s="490"/>
      <c r="AW72" s="4"/>
      <c r="AX72" s="489"/>
      <c r="AY72" s="489"/>
      <c r="AZ72" s="489"/>
      <c r="BA72" s="489"/>
      <c r="BB72" s="489"/>
      <c r="BG72" s="117"/>
    </row>
    <row r="73" spans="4:59" ht="12.75" customHeight="1">
      <c r="D73" s="1"/>
      <c r="AJ73" s="494"/>
      <c r="AL73" s="594"/>
      <c r="AM73" s="594"/>
      <c r="AN73" s="485"/>
      <c r="AO73" s="487"/>
      <c r="AP73" s="488"/>
      <c r="AQ73" s="488"/>
      <c r="AR73" s="489"/>
      <c r="AS73" s="489"/>
      <c r="AT73" s="489"/>
      <c r="AU73" s="489"/>
      <c r="AV73" s="490"/>
      <c r="AW73" s="4"/>
      <c r="AX73" s="489"/>
      <c r="AY73" s="489"/>
      <c r="AZ73" s="489"/>
      <c r="BA73" s="489"/>
      <c r="BB73" s="489"/>
      <c r="BG73" s="117"/>
    </row>
    <row r="74" spans="4:59" ht="12.75" customHeight="1">
      <c r="D74" s="1"/>
      <c r="AJ74" s="49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G74" s="117"/>
    </row>
    <row r="75" spans="3:59" ht="12.75" customHeight="1">
      <c r="C75" s="181"/>
      <c r="D75" s="181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48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G75" s="117"/>
    </row>
    <row r="76" spans="3:59" ht="12.75" customHeight="1">
      <c r="C76" s="181"/>
      <c r="D76" s="181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484"/>
      <c r="AL76" s="495"/>
      <c r="AM76" s="495"/>
      <c r="AN76" s="495"/>
      <c r="AO76" s="495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G76" s="117"/>
    </row>
    <row r="77" spans="3:59" ht="12.75" customHeight="1">
      <c r="C77" s="181"/>
      <c r="D77" s="181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L77" s="495"/>
      <c r="AM77" s="495"/>
      <c r="AN77" s="495"/>
      <c r="AO77" s="495"/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G77" s="117"/>
    </row>
    <row r="78" spans="4:59" ht="12.75" customHeight="1">
      <c r="D78" s="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L78" s="495"/>
      <c r="AM78" s="495"/>
      <c r="AN78" s="495"/>
      <c r="AO78" s="495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G78" s="117"/>
    </row>
    <row r="79" spans="4:59" ht="12.75" customHeight="1">
      <c r="D79" s="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K79" s="495"/>
      <c r="AL79" s="495"/>
      <c r="AM79" s="495"/>
      <c r="AN79" s="495"/>
      <c r="AO79" s="495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G79" s="117"/>
    </row>
    <row r="80" spans="4:59" ht="12.75" customHeight="1">
      <c r="D80" s="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K80" s="495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G80" s="117"/>
    </row>
    <row r="81" spans="4:59" ht="12.75" customHeight="1">
      <c r="D81" s="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K81" s="495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G81" s="117"/>
    </row>
    <row r="82" spans="4:59" ht="12.75" customHeight="1">
      <c r="D82" s="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K82" s="495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G82" s="117"/>
    </row>
    <row r="83" spans="4:59" ht="12.75" customHeight="1">
      <c r="D83" s="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K83" s="495"/>
      <c r="AL83" s="495"/>
      <c r="AM83" s="495"/>
      <c r="AN83" s="495"/>
      <c r="AO83" s="495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1"/>
      <c r="BB83" s="191"/>
      <c r="BG83" s="117"/>
    </row>
    <row r="84" spans="4:59" ht="12.75" customHeight="1">
      <c r="D84" s="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K84" s="495"/>
      <c r="AL84" s="495"/>
      <c r="AM84" s="495"/>
      <c r="AN84" s="495"/>
      <c r="AO84" s="495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G84" s="117"/>
    </row>
    <row r="85" spans="4:59" ht="12.75" customHeight="1">
      <c r="D85" s="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K85" s="495"/>
      <c r="AL85" s="495"/>
      <c r="AM85" s="495"/>
      <c r="AN85" s="495"/>
      <c r="AO85" s="495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G85" s="117"/>
    </row>
    <row r="86" spans="4:59" ht="12.75" customHeight="1">
      <c r="D86" s="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K86" s="495"/>
      <c r="AL86" s="495"/>
      <c r="AM86" s="495"/>
      <c r="AN86" s="495"/>
      <c r="AO86" s="495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G86" s="117"/>
    </row>
    <row r="87" spans="4:59" ht="12.75" customHeight="1">
      <c r="D87" s="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K87" s="495"/>
      <c r="AL87" s="495"/>
      <c r="AM87" s="495"/>
      <c r="AN87" s="495"/>
      <c r="AO87" s="495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G87" s="117"/>
    </row>
    <row r="88" spans="4:59" ht="12.75" customHeight="1">
      <c r="D88" s="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K88" s="495"/>
      <c r="AL88" s="495"/>
      <c r="AM88" s="495"/>
      <c r="AN88" s="495"/>
      <c r="AO88" s="495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G88" s="117"/>
    </row>
    <row r="89" spans="4:59" ht="12.75" customHeight="1">
      <c r="D89" s="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K89" s="495"/>
      <c r="AL89" s="495"/>
      <c r="AM89" s="495"/>
      <c r="AN89" s="495"/>
      <c r="AO89" s="495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G89" s="117"/>
    </row>
    <row r="90" spans="4:59" ht="12.75" customHeight="1">
      <c r="D90" s="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K90" s="495"/>
      <c r="AL90" s="495"/>
      <c r="AM90" s="495"/>
      <c r="AN90" s="495"/>
      <c r="AO90" s="495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G90" s="117"/>
    </row>
    <row r="91" spans="4:59" ht="12.75" customHeight="1">
      <c r="D91" s="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K91" s="495"/>
      <c r="AL91" s="495"/>
      <c r="AM91" s="495"/>
      <c r="AN91" s="495"/>
      <c r="AO91" s="495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G91" s="117"/>
    </row>
    <row r="92" spans="4:59" ht="12.75" customHeight="1">
      <c r="D92" s="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K92" s="495"/>
      <c r="AL92" s="495"/>
      <c r="AM92" s="495"/>
      <c r="AN92" s="495"/>
      <c r="AO92" s="495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G92" s="117"/>
    </row>
    <row r="93" spans="4:59" ht="12.75" customHeight="1">
      <c r="D93" s="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K93" s="495"/>
      <c r="AL93" s="495"/>
      <c r="AM93" s="495"/>
      <c r="AN93" s="495"/>
      <c r="AO93" s="495"/>
      <c r="AP93" s="191"/>
      <c r="AQ93" s="191"/>
      <c r="AR93" s="191"/>
      <c r="AS93" s="191"/>
      <c r="AT93" s="191"/>
      <c r="AU93" s="191"/>
      <c r="AV93" s="191"/>
      <c r="AW93" s="191"/>
      <c r="AX93" s="191"/>
      <c r="AY93" s="191"/>
      <c r="AZ93" s="191"/>
      <c r="BA93" s="191"/>
      <c r="BB93" s="191"/>
      <c r="BG93" s="117"/>
    </row>
    <row r="94" spans="4:59" ht="12.75" customHeight="1">
      <c r="D94" s="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K94" s="495"/>
      <c r="AL94" s="495"/>
      <c r="AM94" s="495"/>
      <c r="AN94" s="495"/>
      <c r="AO94" s="495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G94" s="117"/>
    </row>
    <row r="95" spans="4:59" ht="12.75" customHeight="1">
      <c r="D95" s="1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G95" s="117"/>
    </row>
    <row r="96" spans="4:59" ht="12.75" customHeight="1">
      <c r="D96" s="1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G96" s="117"/>
    </row>
    <row r="97" spans="4:59" ht="12.75" customHeight="1">
      <c r="D97" s="1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G97" s="117"/>
    </row>
    <row r="98" spans="4:59" ht="12.75" customHeight="1">
      <c r="D98" s="1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G98" s="117"/>
    </row>
    <row r="99" spans="42:54" ht="12.75" customHeight="1"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</row>
    <row r="100" spans="42:54" ht="12.75" customHeight="1"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</row>
    <row r="101" spans="42:54" ht="12.75" customHeight="1"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</row>
    <row r="102" spans="42:54" ht="12.75" customHeight="1"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</row>
    <row r="103" spans="42:54" ht="12.75" customHeight="1"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</row>
    <row r="104" spans="42:54" ht="12.75" customHeight="1"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</row>
    <row r="105" spans="42:54" ht="12.75" customHeight="1"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</row>
    <row r="106" spans="42:54" ht="12.75" customHeight="1"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</row>
    <row r="107" spans="42:54" ht="12.75" customHeight="1"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</row>
    <row r="108" spans="42:54" ht="12.75" customHeight="1"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</row>
    <row r="109" spans="42:54" ht="12.75" customHeight="1"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</row>
    <row r="110" spans="42:54" ht="12.75" customHeight="1"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</row>
    <row r="111" spans="42:54" ht="12.75" customHeight="1"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</row>
    <row r="112" spans="42:54" ht="12.75" customHeight="1"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</row>
    <row r="113" spans="42:54" ht="12.75" customHeight="1"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</row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</sheetData>
  <sheetProtection sheet="1" selectLockedCells="1" sort="0"/>
  <mergeCells count="84">
    <mergeCell ref="D53:E53"/>
    <mergeCell ref="D1:AI1"/>
    <mergeCell ref="D2:AI2"/>
    <mergeCell ref="D4:K4"/>
    <mergeCell ref="M4:N4"/>
    <mergeCell ref="T4:Y5"/>
    <mergeCell ref="Z4:AE5"/>
    <mergeCell ref="F5:G5"/>
    <mergeCell ref="H5:I5"/>
    <mergeCell ref="J5:K5"/>
    <mergeCell ref="F6:G6"/>
    <mergeCell ref="H6:I6"/>
    <mergeCell ref="J6:K6"/>
    <mergeCell ref="F7:G7"/>
    <mergeCell ref="H7:I7"/>
    <mergeCell ref="J7:K7"/>
    <mergeCell ref="F8:G8"/>
    <mergeCell ref="H8:I8"/>
    <mergeCell ref="J8:K8"/>
    <mergeCell ref="F9:G9"/>
    <mergeCell ref="H9:I9"/>
    <mergeCell ref="J9:K9"/>
    <mergeCell ref="F10:G10"/>
    <mergeCell ref="H10:I10"/>
    <mergeCell ref="J10:K10"/>
    <mergeCell ref="F11:G11"/>
    <mergeCell ref="H11:I11"/>
    <mergeCell ref="J11:K11"/>
    <mergeCell ref="F12:G12"/>
    <mergeCell ref="H12:I12"/>
    <mergeCell ref="J12:K12"/>
    <mergeCell ref="F13:G13"/>
    <mergeCell ref="H13:I13"/>
    <mergeCell ref="J13:K13"/>
    <mergeCell ref="F14:G14"/>
    <mergeCell ref="H14:I14"/>
    <mergeCell ref="J14:K14"/>
    <mergeCell ref="F15:G15"/>
    <mergeCell ref="H15:I15"/>
    <mergeCell ref="J15:K15"/>
    <mergeCell ref="F18:G18"/>
    <mergeCell ref="H18:I18"/>
    <mergeCell ref="J18:K18"/>
    <mergeCell ref="F16:G16"/>
    <mergeCell ref="H16:I16"/>
    <mergeCell ref="J16:K16"/>
    <mergeCell ref="F17:G17"/>
    <mergeCell ref="H17:I17"/>
    <mergeCell ref="J17:K17"/>
    <mergeCell ref="AT20:AU20"/>
    <mergeCell ref="AV20:AX20"/>
    <mergeCell ref="R17:S17"/>
    <mergeCell ref="T17:U17"/>
    <mergeCell ref="AB17:AC17"/>
    <mergeCell ref="AD17:AE17"/>
    <mergeCell ref="AY20:AZ20"/>
    <mergeCell ref="BA20:BB20"/>
    <mergeCell ref="D21:E21"/>
    <mergeCell ref="A22:A24"/>
    <mergeCell ref="C27:C29"/>
    <mergeCell ref="D36:E36"/>
    <mergeCell ref="A20:A21"/>
    <mergeCell ref="D20:E20"/>
    <mergeCell ref="AK20:AP20"/>
    <mergeCell ref="AQ20:AS20"/>
    <mergeCell ref="D37:E37"/>
    <mergeCell ref="AP37:AQ37"/>
    <mergeCell ref="AP38:AQ38"/>
    <mergeCell ref="AP39:AQ39"/>
    <mergeCell ref="AP40:AQ40"/>
    <mergeCell ref="AP41:AQ41"/>
    <mergeCell ref="AL63:AM63"/>
    <mergeCell ref="AL64:AM64"/>
    <mergeCell ref="AL65:AM65"/>
    <mergeCell ref="AL66:AM66"/>
    <mergeCell ref="AL67:AM67"/>
    <mergeCell ref="AL68:AM68"/>
    <mergeCell ref="AL73:AM73"/>
    <mergeCell ref="F69:H69"/>
    <mergeCell ref="J69:L69"/>
    <mergeCell ref="AL69:AM69"/>
    <mergeCell ref="AL70:AM70"/>
    <mergeCell ref="AL71:AM71"/>
    <mergeCell ref="AL72:AM72"/>
  </mergeCells>
  <conditionalFormatting sqref="F39:AI39">
    <cfRule type="cellIs" priority="8" dxfId="20" operator="lessThan" stopIfTrue="1">
      <formula>F38</formula>
    </cfRule>
  </conditionalFormatting>
  <conditionalFormatting sqref="AE38 Z38 AB38 AH38 V38:W38">
    <cfRule type="cellIs" priority="9" dxfId="20" operator="lessThan" stopIfTrue="1">
      <formula>V39</formula>
    </cfRule>
    <cfRule type="cellIs" priority="10" dxfId="29" operator="equal" stopIfTrue="1">
      <formula>0</formula>
    </cfRule>
  </conditionalFormatting>
  <conditionalFormatting sqref="AF38:AG38 AI38 X38:Y38 AA38 AC38:AD38 F38:U38">
    <cfRule type="cellIs" priority="11" dxfId="20" operator="lessThan" stopIfTrue="1">
      <formula>F39</formula>
    </cfRule>
    <cfRule type="cellIs" priority="12" dxfId="25" operator="equal" stopIfTrue="1">
      <formula>0</formula>
    </cfRule>
  </conditionalFormatting>
  <conditionalFormatting sqref="F40:AI43">
    <cfRule type="cellIs" priority="13" dxfId="25" operator="equal" stopIfTrue="1">
      <formula>0</formula>
    </cfRule>
  </conditionalFormatting>
  <conditionalFormatting sqref="F44:AI44">
    <cfRule type="cellIs" priority="14" dxfId="25" operator="notBetween" stopIfTrue="1">
      <formula>1</formula>
      <formula>70</formula>
    </cfRule>
  </conditionalFormatting>
  <conditionalFormatting sqref="AQ61:AQ73 AV49:AV50 AV53:AV73 AV46:AV47">
    <cfRule type="cellIs" priority="15" dxfId="20" operator="equal" stopIfTrue="1">
      <formula>"Free Week"</formula>
    </cfRule>
  </conditionalFormatting>
  <conditionalFormatting sqref="AO51:AQ51 AP50:AQ50 AP48:AQ48 AO61:AO72 AN61:AN73 AP55:AQ56 AP47 AQ46:AQ47">
    <cfRule type="cellIs" priority="16" dxfId="20" operator="equal" stopIfTrue="1">
      <formula>"Free"</formula>
    </cfRule>
  </conditionalFormatting>
  <conditionalFormatting sqref="AP51:AQ51 AQ50 AO61:AO73 AQ61:AQ72 AQ55:AQ56 AQ46:AQ48">
    <cfRule type="cellIs" priority="17" dxfId="0" operator="equal" stopIfTrue="1">
      <formula>"Home"</formula>
    </cfRule>
    <cfRule type="cellIs" priority="18" dxfId="20" operator="equal" stopIfTrue="1">
      <formula>"Week"</formula>
    </cfRule>
  </conditionalFormatting>
  <conditionalFormatting sqref="F47:AI47">
    <cfRule type="cellIs" priority="19" dxfId="20" operator="lessThan" stopIfTrue="1">
      <formula>0</formula>
    </cfRule>
  </conditionalFormatting>
  <conditionalFormatting sqref="F40:AI40">
    <cfRule type="cellIs" priority="20" dxfId="44" operator="equal" stopIfTrue="1">
      <formula>#REF!</formula>
    </cfRule>
  </conditionalFormatting>
  <conditionalFormatting sqref="F41:AI41">
    <cfRule type="cellIs" priority="21" dxfId="44" operator="equal" stopIfTrue="1">
      <formula>#REF!</formula>
    </cfRule>
  </conditionalFormatting>
  <conditionalFormatting sqref="AS33:AU35 AS22:AS32">
    <cfRule type="cellIs" priority="22" dxfId="0" operator="equal" stopIfTrue="1">
      <formula>$AV$36</formula>
    </cfRule>
  </conditionalFormatting>
  <conditionalFormatting sqref="AX22:AX35">
    <cfRule type="cellIs" priority="23" dxfId="0" operator="equal" stopIfTrue="1">
      <formula>$AX$36</formula>
    </cfRule>
  </conditionalFormatting>
  <conditionalFormatting sqref="BA22:BA35">
    <cfRule type="cellIs" priority="24" dxfId="15" operator="equal" stopIfTrue="1">
      <formula>$BA$36</formula>
    </cfRule>
  </conditionalFormatting>
  <conditionalFormatting sqref="W15 W13">
    <cfRule type="cellIs" priority="25" dxfId="0" operator="equal" stopIfTrue="1">
      <formula>$W$17</formula>
    </cfRule>
  </conditionalFormatting>
  <conditionalFormatting sqref="AC16 AC6">
    <cfRule type="cellIs" priority="26" dxfId="0" operator="equal" stopIfTrue="1">
      <formula>$AB$17</formula>
    </cfRule>
  </conditionalFormatting>
  <conditionalFormatting sqref="F34:AI35">
    <cfRule type="cellIs" priority="27" dxfId="12" operator="greaterThan" stopIfTrue="1">
      <formula>0</formula>
    </cfRule>
  </conditionalFormatting>
  <conditionalFormatting sqref="R6:S7 R12:S13">
    <cfRule type="cellIs" priority="28" dxfId="0" operator="equal" stopIfTrue="1">
      <formula>$R$17</formula>
    </cfRule>
  </conditionalFormatting>
  <conditionalFormatting sqref="T6:U7 T12:U13">
    <cfRule type="cellIs" priority="29" dxfId="0" operator="equal" stopIfTrue="1">
      <formula>$T$17</formula>
    </cfRule>
  </conditionalFormatting>
  <conditionalFormatting sqref="AD7 AD13:AE13">
    <cfRule type="cellIs" priority="30" dxfId="0" operator="equal" stopIfTrue="1">
      <formula>$AD$17</formula>
    </cfRule>
  </conditionalFormatting>
  <conditionalFormatting sqref="AG13">
    <cfRule type="cellIs" priority="31" dxfId="0" operator="equal" stopIfTrue="1">
      <formula>$AG$17</formula>
    </cfRule>
  </conditionalFormatting>
  <conditionalFormatting sqref="AH13">
    <cfRule type="cellIs" priority="32" dxfId="0" operator="equal" stopIfTrue="1">
      <formula>$AH$17</formula>
    </cfRule>
  </conditionalFormatting>
  <conditionalFormatting sqref="F45:AI46">
    <cfRule type="cellIs" priority="6" dxfId="3" operator="equal" stopIfTrue="1">
      <formula>"D"</formula>
    </cfRule>
    <cfRule type="cellIs" priority="7" dxfId="4" operator="equal" stopIfTrue="1">
      <formula>"L"</formula>
    </cfRule>
  </conditionalFormatting>
  <conditionalFormatting sqref="F51:AI51">
    <cfRule type="cellIs" priority="4" dxfId="4" operator="lessThan" stopIfTrue="1">
      <formula>3</formula>
    </cfRule>
    <cfRule type="cellIs" priority="5" dxfId="3" operator="equal" stopIfTrue="1">
      <formula>3</formula>
    </cfRule>
  </conditionalFormatting>
  <conditionalFormatting sqref="E6:O17">
    <cfRule type="cellIs" priority="3" dxfId="2" operator="equal" stopIfTrue="1">
      <formula>0</formula>
    </cfRule>
  </conditionalFormatting>
  <conditionalFormatting sqref="F21:AI21">
    <cfRule type="cellIs" priority="2" dxfId="0" operator="equal" stopIfTrue="1">
      <formula>"H"</formula>
    </cfRule>
  </conditionalFormatting>
  <conditionalFormatting sqref="F37:AI37">
    <cfRule type="cellIs" priority="1" dxfId="0" operator="equal" stopIfTrue="1">
      <formula>"H"</formula>
    </cfRule>
  </conditionalFormatting>
  <printOptions horizontalCentered="1"/>
  <pageMargins left="0.393700787401575" right="0.393700787401575" top="0.393700787401575" bottom="0.196850393700787" header="0.393700787401575" footer="0.39370078740157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Jones</dc:creator>
  <cp:keywords/>
  <dc:description/>
  <cp:lastModifiedBy>Keith Parsons</cp:lastModifiedBy>
  <cp:lastPrinted>2021-03-14T10:40:18Z</cp:lastPrinted>
  <dcterms:created xsi:type="dcterms:W3CDTF">2006-09-23T20:23:28Z</dcterms:created>
  <dcterms:modified xsi:type="dcterms:W3CDTF">2021-03-14T10:40:38Z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